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E:\Geospatial consultancy\GRDM_methodology and software update project\May 2023\Training Data\G50\"/>
    </mc:Choice>
  </mc:AlternateContent>
  <xr:revisionPtr revIDLastSave="0" documentId="13_ncr:1_{2E960B08-C22B-4FDE-A0C4-DD2F682819E0}" xr6:coauthVersionLast="36" xr6:coauthVersionMax="47" xr10:uidLastSave="{00000000-0000-0000-0000-000000000000}"/>
  <bookViews>
    <workbookView xWindow="-120" yWindow="-120" windowWidth="20730" windowHeight="11160" firstSheet="1" activeTab="6" xr2:uid="{00000000-000D-0000-FFFF-FFFF00000000}"/>
  </bookViews>
  <sheets>
    <sheet name="Description" sheetId="9" r:id="rId1"/>
    <sheet name="2017" sheetId="5" r:id="rId2"/>
    <sheet name="2018" sheetId="7" r:id="rId3"/>
    <sheet name="DO (mg_l)" sheetId="13" r:id="rId4"/>
    <sheet name="DO(%sat)" sheetId="14" r:id="rId5"/>
    <sheet name="Temp" sheetId="12" r:id="rId6"/>
    <sheet name="pH" sheetId="11" r:id="rId7"/>
    <sheet name="EC" sheetId="10" r:id="rId8"/>
    <sheet name=" 2020" sheetId="1" r:id="rId9"/>
    <sheet name=" 2021" sheetId="2" r:id="rId10"/>
    <sheet name="water levels (m)" sheetId="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0" l="1"/>
  <c r="D35" i="10"/>
  <c r="D34" i="10"/>
  <c r="C36" i="10"/>
  <c r="C35" i="10"/>
  <c r="C34" i="10"/>
  <c r="M33" i="11"/>
  <c r="L33" i="11"/>
  <c r="K33" i="11"/>
  <c r="M32" i="11"/>
  <c r="L32" i="11"/>
  <c r="K32" i="11"/>
  <c r="M31" i="11"/>
  <c r="AB5" i="11"/>
  <c r="AB4" i="11"/>
  <c r="AB3" i="11"/>
  <c r="AB2" i="11"/>
  <c r="AE4" i="10"/>
  <c r="AE3" i="10"/>
  <c r="AE2" i="10"/>
  <c r="AE1" i="10"/>
  <c r="X31" i="11"/>
  <c r="Z31" i="11" s="1"/>
  <c r="Z30" i="11"/>
  <c r="X30" i="11"/>
  <c r="X29" i="11"/>
  <c r="Z29" i="11" s="1"/>
  <c r="Z28" i="11"/>
  <c r="X28" i="11"/>
  <c r="X27" i="11"/>
  <c r="Z27" i="11" s="1"/>
  <c r="Z26" i="11"/>
  <c r="X26" i="11"/>
  <c r="X25" i="11"/>
  <c r="Z25" i="11" s="1"/>
  <c r="Z24" i="11"/>
  <c r="X24" i="11"/>
  <c r="X23" i="11"/>
  <c r="Z23" i="11" s="1"/>
  <c r="Z22" i="11"/>
  <c r="X22" i="11"/>
  <c r="X21" i="11"/>
  <c r="Z21" i="11" s="1"/>
  <c r="Z20" i="11"/>
  <c r="X20" i="11"/>
  <c r="X19" i="11"/>
  <c r="Z19" i="11" s="1"/>
  <c r="Z18" i="11"/>
  <c r="X18" i="11"/>
  <c r="X17" i="11"/>
  <c r="Z17" i="11" s="1"/>
  <c r="Z16" i="11"/>
  <c r="X16" i="11"/>
  <c r="X15" i="11"/>
  <c r="Z15" i="11" s="1"/>
  <c r="Z14" i="11"/>
  <c r="X14" i="11"/>
  <c r="X13" i="11"/>
  <c r="Z13" i="11" s="1"/>
  <c r="Z12" i="11"/>
  <c r="X12" i="11"/>
  <c r="X11" i="11"/>
  <c r="Z11" i="11" s="1"/>
  <c r="Z10" i="11"/>
  <c r="X10" i="11"/>
  <c r="X9" i="11"/>
  <c r="Z9" i="11" s="1"/>
  <c r="Z8" i="11"/>
  <c r="X8" i="11"/>
  <c r="X7" i="11"/>
  <c r="Z7" i="11" s="1"/>
  <c r="Z6" i="11"/>
  <c r="X6" i="11"/>
  <c r="X5" i="11"/>
  <c r="Z5" i="11" s="1"/>
  <c r="Z4" i="11"/>
  <c r="X4" i="11"/>
  <c r="X3" i="11"/>
  <c r="Z3" i="11" s="1"/>
  <c r="Z2" i="11"/>
  <c r="X2" i="11"/>
  <c r="U2" i="10"/>
  <c r="X3" i="10"/>
  <c r="X4" i="10"/>
  <c r="X5" i="10"/>
  <c r="Z5" i="10" s="1"/>
  <c r="X6" i="10"/>
  <c r="X7" i="10"/>
  <c r="X8" i="10"/>
  <c r="X9" i="10"/>
  <c r="Z9" i="10" s="1"/>
  <c r="X10" i="10"/>
  <c r="X11" i="10"/>
  <c r="X12" i="10"/>
  <c r="X13" i="10"/>
  <c r="Z13" i="10" s="1"/>
  <c r="X14" i="10"/>
  <c r="X15" i="10"/>
  <c r="X16" i="10"/>
  <c r="X17" i="10"/>
  <c r="Z17" i="10" s="1"/>
  <c r="X18" i="10"/>
  <c r="X19" i="10"/>
  <c r="X20" i="10"/>
  <c r="X21" i="10"/>
  <c r="Z21" i="10" s="1"/>
  <c r="X22" i="10"/>
  <c r="X23" i="10"/>
  <c r="X24" i="10"/>
  <c r="X25" i="10"/>
  <c r="Z25" i="10" s="1"/>
  <c r="X26" i="10"/>
  <c r="X27" i="10"/>
  <c r="X28" i="10"/>
  <c r="X29" i="10"/>
  <c r="Z29" i="10" s="1"/>
  <c r="X30" i="10"/>
  <c r="Z30" i="10" s="1"/>
  <c r="X31" i="10"/>
  <c r="X2" i="10"/>
  <c r="Z31" i="10"/>
  <c r="Z28" i="10"/>
  <c r="Z27" i="10"/>
  <c r="Z26" i="10"/>
  <c r="Z24" i="10"/>
  <c r="Z23" i="10"/>
  <c r="Z22" i="10"/>
  <c r="Z20" i="10"/>
  <c r="Z19" i="10"/>
  <c r="Z18" i="10"/>
  <c r="Z16" i="10"/>
  <c r="Z15" i="10"/>
  <c r="Z14" i="10"/>
  <c r="Z12" i="10"/>
  <c r="Z11" i="10"/>
  <c r="Z10" i="10"/>
  <c r="Z8" i="10"/>
  <c r="Z7" i="10"/>
  <c r="Z6" i="10"/>
  <c r="Z4" i="10"/>
  <c r="Z3" i="10"/>
  <c r="Z2" i="10"/>
  <c r="U31" i="13"/>
  <c r="T31" i="13"/>
  <c r="U30" i="13"/>
  <c r="T30" i="13"/>
  <c r="U29" i="13"/>
  <c r="T29" i="13"/>
  <c r="U28" i="13"/>
  <c r="T28" i="13"/>
  <c r="U27" i="13"/>
  <c r="T27" i="13"/>
  <c r="U26" i="13"/>
  <c r="T26" i="13"/>
  <c r="U25" i="13"/>
  <c r="T25" i="13"/>
  <c r="U24" i="13"/>
  <c r="T24" i="13"/>
  <c r="U23" i="13"/>
  <c r="T23" i="13"/>
  <c r="U22" i="13"/>
  <c r="T22" i="13"/>
  <c r="U21" i="13"/>
  <c r="T21" i="13"/>
  <c r="U20" i="13"/>
  <c r="T20" i="13"/>
  <c r="U19" i="13"/>
  <c r="T19" i="13"/>
  <c r="U18" i="13"/>
  <c r="T18" i="13"/>
  <c r="U17" i="13"/>
  <c r="T17" i="13"/>
  <c r="U16" i="13"/>
  <c r="T16" i="13"/>
  <c r="U15" i="13"/>
  <c r="T15" i="13"/>
  <c r="U14" i="13"/>
  <c r="T14" i="13"/>
  <c r="U13" i="13"/>
  <c r="T13" i="13"/>
  <c r="U12" i="13"/>
  <c r="T12" i="13"/>
  <c r="U11" i="13"/>
  <c r="T11" i="13"/>
  <c r="U10" i="13"/>
  <c r="T10" i="13"/>
  <c r="U9" i="13"/>
  <c r="T9" i="13"/>
  <c r="U8" i="13"/>
  <c r="T8" i="13"/>
  <c r="U7" i="13"/>
  <c r="T7" i="13"/>
  <c r="U6" i="13"/>
  <c r="T6" i="13"/>
  <c r="U5" i="13"/>
  <c r="T5" i="13"/>
  <c r="U4" i="13"/>
  <c r="T4" i="13"/>
  <c r="U3" i="13"/>
  <c r="T3" i="13"/>
  <c r="U2" i="13"/>
  <c r="T2" i="13"/>
  <c r="U31" i="14"/>
  <c r="T31" i="14"/>
  <c r="U30" i="14"/>
  <c r="T30" i="14"/>
  <c r="U29" i="14"/>
  <c r="T29" i="14"/>
  <c r="U28" i="14"/>
  <c r="T28" i="14"/>
  <c r="U27" i="14"/>
  <c r="T27" i="14"/>
  <c r="U26" i="14"/>
  <c r="T26" i="14"/>
  <c r="U25" i="14"/>
  <c r="T25" i="14"/>
  <c r="U24" i="14"/>
  <c r="T24" i="14"/>
  <c r="U23" i="14"/>
  <c r="T23" i="14"/>
  <c r="U22" i="14"/>
  <c r="T22" i="14"/>
  <c r="U21" i="14"/>
  <c r="T21" i="14"/>
  <c r="U20" i="14"/>
  <c r="T20" i="14"/>
  <c r="U19" i="14"/>
  <c r="T19" i="14"/>
  <c r="U18" i="14"/>
  <c r="T18" i="14"/>
  <c r="U17" i="14"/>
  <c r="T17" i="14"/>
  <c r="U16" i="14"/>
  <c r="T16" i="14"/>
  <c r="U15" i="14"/>
  <c r="T15" i="14"/>
  <c r="U14" i="14"/>
  <c r="T14" i="14"/>
  <c r="U13" i="14"/>
  <c r="T13" i="14"/>
  <c r="U12" i="14"/>
  <c r="T12" i="14"/>
  <c r="U11" i="14"/>
  <c r="T11" i="14"/>
  <c r="U10" i="14"/>
  <c r="T10" i="14"/>
  <c r="U9" i="14"/>
  <c r="T9" i="14"/>
  <c r="U8" i="14"/>
  <c r="T8" i="14"/>
  <c r="U7" i="14"/>
  <c r="T7" i="14"/>
  <c r="U6" i="14"/>
  <c r="T6" i="14"/>
  <c r="U5" i="14"/>
  <c r="T5" i="14"/>
  <c r="U4" i="14"/>
  <c r="T4" i="14"/>
  <c r="U3" i="14"/>
  <c r="T3" i="14"/>
  <c r="U2" i="14"/>
  <c r="T2" i="14"/>
  <c r="U31" i="12"/>
  <c r="T31" i="12"/>
  <c r="U30" i="12"/>
  <c r="T30" i="12"/>
  <c r="U29" i="12"/>
  <c r="T29" i="12"/>
  <c r="U28" i="12"/>
  <c r="T28" i="12"/>
  <c r="U27" i="12"/>
  <c r="T27" i="12"/>
  <c r="U26" i="12"/>
  <c r="T26" i="12"/>
  <c r="U25" i="12"/>
  <c r="T25" i="12"/>
  <c r="U24" i="12"/>
  <c r="T24" i="12"/>
  <c r="U23" i="12"/>
  <c r="T23" i="12"/>
  <c r="U22" i="12"/>
  <c r="T22" i="12"/>
  <c r="U21" i="12"/>
  <c r="T21" i="12"/>
  <c r="U20" i="12"/>
  <c r="T20" i="12"/>
  <c r="U19" i="12"/>
  <c r="T19" i="12"/>
  <c r="U18" i="12"/>
  <c r="T18" i="12"/>
  <c r="U17" i="12"/>
  <c r="T17" i="12"/>
  <c r="U16" i="12"/>
  <c r="T16" i="12"/>
  <c r="U15" i="12"/>
  <c r="T15" i="12"/>
  <c r="U14" i="12"/>
  <c r="T14" i="12"/>
  <c r="U13" i="12"/>
  <c r="T13" i="12"/>
  <c r="U12" i="12"/>
  <c r="T12" i="12"/>
  <c r="U11" i="12"/>
  <c r="T11" i="12"/>
  <c r="U10" i="12"/>
  <c r="T10" i="12"/>
  <c r="U9" i="12"/>
  <c r="T9" i="12"/>
  <c r="U8" i="12"/>
  <c r="T8" i="12"/>
  <c r="U7" i="12"/>
  <c r="T7" i="12"/>
  <c r="U6" i="12"/>
  <c r="T6" i="12"/>
  <c r="U5" i="12"/>
  <c r="T5" i="12"/>
  <c r="U4" i="12"/>
  <c r="T4" i="12"/>
  <c r="U3" i="12"/>
  <c r="T3" i="12"/>
  <c r="U2" i="12"/>
  <c r="T2" i="12"/>
  <c r="U31" i="11"/>
  <c r="T31" i="11"/>
  <c r="U30" i="11"/>
  <c r="T30" i="11"/>
  <c r="U29" i="11"/>
  <c r="T29" i="11"/>
  <c r="U28" i="11"/>
  <c r="T28" i="11"/>
  <c r="U27" i="11"/>
  <c r="T27" i="11"/>
  <c r="U26" i="11"/>
  <c r="T26" i="11"/>
  <c r="U25" i="11"/>
  <c r="T25" i="11"/>
  <c r="U24" i="11"/>
  <c r="T24" i="11"/>
  <c r="U23" i="11"/>
  <c r="T23" i="11"/>
  <c r="U22" i="11"/>
  <c r="T22" i="11"/>
  <c r="U21" i="11"/>
  <c r="T21" i="11"/>
  <c r="U20" i="11"/>
  <c r="T20" i="11"/>
  <c r="U19" i="11"/>
  <c r="T19" i="11"/>
  <c r="U18" i="11"/>
  <c r="T18" i="11"/>
  <c r="U17" i="11"/>
  <c r="T17" i="11"/>
  <c r="U16" i="11"/>
  <c r="T16" i="11"/>
  <c r="U15" i="11"/>
  <c r="T15" i="11"/>
  <c r="U14" i="11"/>
  <c r="T14" i="11"/>
  <c r="U13" i="11"/>
  <c r="T13" i="11"/>
  <c r="U12" i="11"/>
  <c r="T12" i="11"/>
  <c r="U11" i="11"/>
  <c r="T11" i="11"/>
  <c r="U10" i="11"/>
  <c r="T10" i="11"/>
  <c r="U9" i="11"/>
  <c r="T9" i="11"/>
  <c r="U8" i="11"/>
  <c r="T8" i="11"/>
  <c r="U7" i="11"/>
  <c r="T7" i="11"/>
  <c r="U6" i="11"/>
  <c r="T6" i="11"/>
  <c r="U5" i="11"/>
  <c r="T5" i="11"/>
  <c r="U4" i="11"/>
  <c r="T4" i="11"/>
  <c r="U3" i="11"/>
  <c r="T3" i="11"/>
  <c r="U2" i="11"/>
  <c r="T2" i="11"/>
  <c r="U3" i="10"/>
  <c r="U4" i="10"/>
  <c r="U5" i="10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T3" i="10"/>
  <c r="T4" i="10"/>
  <c r="T5" i="10"/>
  <c r="T6" i="10"/>
  <c r="T7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2" i="10"/>
  <c r="M3" i="10"/>
  <c r="L3" i="10"/>
  <c r="K3" i="10"/>
  <c r="K2" i="10"/>
  <c r="S31" i="10"/>
  <c r="R31" i="10"/>
  <c r="Q31" i="10"/>
  <c r="P31" i="10"/>
  <c r="O31" i="10"/>
  <c r="M31" i="10"/>
  <c r="L31" i="10"/>
  <c r="K31" i="10"/>
  <c r="S30" i="10"/>
  <c r="R30" i="10"/>
  <c r="Q30" i="10"/>
  <c r="P30" i="10"/>
  <c r="O30" i="10"/>
  <c r="M30" i="10"/>
  <c r="L30" i="10"/>
  <c r="K30" i="10"/>
  <c r="S29" i="10"/>
  <c r="R29" i="10"/>
  <c r="Q29" i="10"/>
  <c r="P29" i="10"/>
  <c r="O29" i="10"/>
  <c r="M29" i="10"/>
  <c r="L29" i="10"/>
  <c r="K29" i="10"/>
  <c r="S28" i="10"/>
  <c r="R28" i="10"/>
  <c r="Q28" i="10"/>
  <c r="P28" i="10"/>
  <c r="O28" i="10"/>
  <c r="M28" i="10"/>
  <c r="L28" i="10"/>
  <c r="K28" i="10"/>
  <c r="S27" i="10"/>
  <c r="R27" i="10"/>
  <c r="Q27" i="10"/>
  <c r="P27" i="10"/>
  <c r="O27" i="10"/>
  <c r="M27" i="10"/>
  <c r="L27" i="10"/>
  <c r="K27" i="10"/>
  <c r="S26" i="10"/>
  <c r="R26" i="10"/>
  <c r="Q26" i="10"/>
  <c r="P26" i="10"/>
  <c r="O26" i="10"/>
  <c r="M26" i="10"/>
  <c r="L26" i="10"/>
  <c r="K26" i="10"/>
  <c r="S25" i="10"/>
  <c r="R25" i="10"/>
  <c r="Q25" i="10"/>
  <c r="P25" i="10"/>
  <c r="O25" i="10"/>
  <c r="M25" i="10"/>
  <c r="L25" i="10"/>
  <c r="K25" i="10"/>
  <c r="S24" i="10"/>
  <c r="R24" i="10"/>
  <c r="Q24" i="10"/>
  <c r="P24" i="10"/>
  <c r="O24" i="10"/>
  <c r="M24" i="10"/>
  <c r="L24" i="10"/>
  <c r="K24" i="10"/>
  <c r="S23" i="10"/>
  <c r="R23" i="10"/>
  <c r="Q23" i="10"/>
  <c r="P23" i="10"/>
  <c r="O23" i="10"/>
  <c r="M23" i="10"/>
  <c r="L23" i="10"/>
  <c r="K23" i="10"/>
  <c r="S22" i="10"/>
  <c r="R22" i="10"/>
  <c r="Q22" i="10"/>
  <c r="P22" i="10"/>
  <c r="O22" i="10"/>
  <c r="M22" i="10"/>
  <c r="L22" i="10"/>
  <c r="K22" i="10"/>
  <c r="S21" i="10"/>
  <c r="R21" i="10"/>
  <c r="Q21" i="10"/>
  <c r="P21" i="10"/>
  <c r="O21" i="10"/>
  <c r="M21" i="10"/>
  <c r="L21" i="10"/>
  <c r="K21" i="10"/>
  <c r="S20" i="10"/>
  <c r="R20" i="10"/>
  <c r="Q20" i="10"/>
  <c r="P20" i="10"/>
  <c r="O20" i="10"/>
  <c r="M20" i="10"/>
  <c r="L20" i="10"/>
  <c r="K20" i="10"/>
  <c r="S19" i="10"/>
  <c r="R19" i="10"/>
  <c r="Q19" i="10"/>
  <c r="P19" i="10"/>
  <c r="O19" i="10"/>
  <c r="M19" i="10"/>
  <c r="L19" i="10"/>
  <c r="K19" i="10"/>
  <c r="S18" i="10"/>
  <c r="R18" i="10"/>
  <c r="Q18" i="10"/>
  <c r="P18" i="10"/>
  <c r="O18" i="10"/>
  <c r="M18" i="10"/>
  <c r="L18" i="10"/>
  <c r="K18" i="10"/>
  <c r="S17" i="10"/>
  <c r="R17" i="10"/>
  <c r="Q17" i="10"/>
  <c r="P17" i="10"/>
  <c r="O17" i="10"/>
  <c r="M17" i="10"/>
  <c r="L17" i="10"/>
  <c r="K17" i="10"/>
  <c r="S16" i="10"/>
  <c r="R16" i="10"/>
  <c r="Q16" i="10"/>
  <c r="P16" i="10"/>
  <c r="O16" i="10"/>
  <c r="M16" i="10"/>
  <c r="L16" i="10"/>
  <c r="K16" i="10"/>
  <c r="S15" i="10"/>
  <c r="R15" i="10"/>
  <c r="Q15" i="10"/>
  <c r="P15" i="10"/>
  <c r="O15" i="10"/>
  <c r="M15" i="10"/>
  <c r="L15" i="10"/>
  <c r="K15" i="10"/>
  <c r="S14" i="10"/>
  <c r="R14" i="10"/>
  <c r="Q14" i="10"/>
  <c r="P14" i="10"/>
  <c r="O14" i="10"/>
  <c r="M14" i="10"/>
  <c r="L14" i="10"/>
  <c r="K14" i="10"/>
  <c r="S13" i="10"/>
  <c r="R13" i="10"/>
  <c r="Q13" i="10"/>
  <c r="P13" i="10"/>
  <c r="O13" i="10"/>
  <c r="M13" i="10"/>
  <c r="L13" i="10"/>
  <c r="K13" i="10"/>
  <c r="S12" i="10"/>
  <c r="R12" i="10"/>
  <c r="Q12" i="10"/>
  <c r="P12" i="10"/>
  <c r="O12" i="10"/>
  <c r="M12" i="10"/>
  <c r="L12" i="10"/>
  <c r="K12" i="10"/>
  <c r="S11" i="10"/>
  <c r="R11" i="10"/>
  <c r="Q11" i="10"/>
  <c r="P11" i="10"/>
  <c r="O11" i="10"/>
  <c r="M11" i="10"/>
  <c r="L11" i="10"/>
  <c r="K11" i="10"/>
  <c r="S10" i="10"/>
  <c r="R10" i="10"/>
  <c r="Q10" i="10"/>
  <c r="P10" i="10"/>
  <c r="O10" i="10"/>
  <c r="M10" i="10"/>
  <c r="L10" i="10"/>
  <c r="K10" i="10"/>
  <c r="S9" i="10"/>
  <c r="R9" i="10"/>
  <c r="Q9" i="10"/>
  <c r="P9" i="10"/>
  <c r="O9" i="10"/>
  <c r="M9" i="10"/>
  <c r="L9" i="10"/>
  <c r="K9" i="10"/>
  <c r="S8" i="10"/>
  <c r="R8" i="10"/>
  <c r="Q8" i="10"/>
  <c r="P8" i="10"/>
  <c r="O8" i="10"/>
  <c r="M8" i="10"/>
  <c r="L8" i="10"/>
  <c r="K8" i="10"/>
  <c r="S7" i="10"/>
  <c r="R7" i="10"/>
  <c r="Q7" i="10"/>
  <c r="P7" i="10"/>
  <c r="O7" i="10"/>
  <c r="M7" i="10"/>
  <c r="L7" i="10"/>
  <c r="K7" i="10"/>
  <c r="S6" i="10"/>
  <c r="R6" i="10"/>
  <c r="Q6" i="10"/>
  <c r="P6" i="10"/>
  <c r="O6" i="10"/>
  <c r="M6" i="10"/>
  <c r="L6" i="10"/>
  <c r="K6" i="10"/>
  <c r="S5" i="10"/>
  <c r="R5" i="10"/>
  <c r="Q5" i="10"/>
  <c r="P5" i="10"/>
  <c r="O5" i="10"/>
  <c r="M5" i="10"/>
  <c r="L5" i="10"/>
  <c r="K5" i="10"/>
  <c r="S4" i="10"/>
  <c r="R4" i="10"/>
  <c r="Q4" i="10"/>
  <c r="P4" i="10"/>
  <c r="O4" i="10"/>
  <c r="M4" i="10"/>
  <c r="L4" i="10"/>
  <c r="K4" i="10"/>
  <c r="S3" i="10"/>
  <c r="R3" i="10"/>
  <c r="Q3" i="10"/>
  <c r="P3" i="10"/>
  <c r="O3" i="10"/>
  <c r="S2" i="10"/>
  <c r="R2" i="10"/>
  <c r="Q2" i="10"/>
  <c r="P2" i="10"/>
  <c r="O2" i="10"/>
  <c r="M2" i="10"/>
  <c r="L2" i="10"/>
  <c r="S31" i="14"/>
  <c r="R31" i="14"/>
  <c r="Q31" i="14"/>
  <c r="P31" i="14"/>
  <c r="O31" i="14"/>
  <c r="M31" i="14"/>
  <c r="L31" i="14"/>
  <c r="K31" i="14"/>
  <c r="S30" i="14"/>
  <c r="R30" i="14"/>
  <c r="Q30" i="14"/>
  <c r="P30" i="14"/>
  <c r="O30" i="14"/>
  <c r="M30" i="14"/>
  <c r="L30" i="14"/>
  <c r="K30" i="14"/>
  <c r="S29" i="14"/>
  <c r="R29" i="14"/>
  <c r="Q29" i="14"/>
  <c r="P29" i="14"/>
  <c r="O29" i="14"/>
  <c r="M29" i="14"/>
  <c r="L29" i="14"/>
  <c r="K29" i="14"/>
  <c r="S28" i="14"/>
  <c r="R28" i="14"/>
  <c r="Q28" i="14"/>
  <c r="P28" i="14"/>
  <c r="O28" i="14"/>
  <c r="M28" i="14"/>
  <c r="L28" i="14"/>
  <c r="K28" i="14"/>
  <c r="S27" i="14"/>
  <c r="R27" i="14"/>
  <c r="Q27" i="14"/>
  <c r="P27" i="14"/>
  <c r="O27" i="14"/>
  <c r="M27" i="14"/>
  <c r="L27" i="14"/>
  <c r="K27" i="14"/>
  <c r="S26" i="14"/>
  <c r="R26" i="14"/>
  <c r="Q26" i="14"/>
  <c r="P26" i="14"/>
  <c r="O26" i="14"/>
  <c r="M26" i="14"/>
  <c r="L26" i="14"/>
  <c r="K26" i="14"/>
  <c r="S25" i="14"/>
  <c r="R25" i="14"/>
  <c r="Q25" i="14"/>
  <c r="P25" i="14"/>
  <c r="O25" i="14"/>
  <c r="M25" i="14"/>
  <c r="L25" i="14"/>
  <c r="K25" i="14"/>
  <c r="S24" i="14"/>
  <c r="R24" i="14"/>
  <c r="Q24" i="14"/>
  <c r="P24" i="14"/>
  <c r="O24" i="14"/>
  <c r="M24" i="14"/>
  <c r="L24" i="14"/>
  <c r="K24" i="14"/>
  <c r="S23" i="14"/>
  <c r="R23" i="14"/>
  <c r="Q23" i="14"/>
  <c r="P23" i="14"/>
  <c r="O23" i="14"/>
  <c r="M23" i="14"/>
  <c r="L23" i="14"/>
  <c r="K23" i="14"/>
  <c r="S22" i="14"/>
  <c r="R22" i="14"/>
  <c r="Q22" i="14"/>
  <c r="P22" i="14"/>
  <c r="O22" i="14"/>
  <c r="M22" i="14"/>
  <c r="L22" i="14"/>
  <c r="K22" i="14"/>
  <c r="S21" i="14"/>
  <c r="R21" i="14"/>
  <c r="Q21" i="14"/>
  <c r="P21" i="14"/>
  <c r="O21" i="14"/>
  <c r="M21" i="14"/>
  <c r="L21" i="14"/>
  <c r="K21" i="14"/>
  <c r="S20" i="14"/>
  <c r="R20" i="14"/>
  <c r="Q20" i="14"/>
  <c r="P20" i="14"/>
  <c r="O20" i="14"/>
  <c r="M20" i="14"/>
  <c r="L20" i="14"/>
  <c r="K20" i="14"/>
  <c r="S19" i="14"/>
  <c r="R19" i="14"/>
  <c r="Q19" i="14"/>
  <c r="P19" i="14"/>
  <c r="O19" i="14"/>
  <c r="M19" i="14"/>
  <c r="L19" i="14"/>
  <c r="K19" i="14"/>
  <c r="S18" i="14"/>
  <c r="R18" i="14"/>
  <c r="Q18" i="14"/>
  <c r="P18" i="14"/>
  <c r="O18" i="14"/>
  <c r="M18" i="14"/>
  <c r="L18" i="14"/>
  <c r="K18" i="14"/>
  <c r="S17" i="14"/>
  <c r="R17" i="14"/>
  <c r="Q17" i="14"/>
  <c r="P17" i="14"/>
  <c r="O17" i="14"/>
  <c r="M17" i="14"/>
  <c r="L17" i="14"/>
  <c r="K17" i="14"/>
  <c r="S16" i="14"/>
  <c r="R16" i="14"/>
  <c r="Q16" i="14"/>
  <c r="P16" i="14"/>
  <c r="O16" i="14"/>
  <c r="M16" i="14"/>
  <c r="L16" i="14"/>
  <c r="K16" i="14"/>
  <c r="S15" i="14"/>
  <c r="R15" i="14"/>
  <c r="Q15" i="14"/>
  <c r="P15" i="14"/>
  <c r="O15" i="14"/>
  <c r="M15" i="14"/>
  <c r="L15" i="14"/>
  <c r="K15" i="14"/>
  <c r="S14" i="14"/>
  <c r="R14" i="14"/>
  <c r="Q14" i="14"/>
  <c r="P14" i="14"/>
  <c r="O14" i="14"/>
  <c r="M14" i="14"/>
  <c r="L14" i="14"/>
  <c r="K14" i="14"/>
  <c r="S13" i="14"/>
  <c r="R13" i="14"/>
  <c r="Q13" i="14"/>
  <c r="P13" i="14"/>
  <c r="O13" i="14"/>
  <c r="M13" i="14"/>
  <c r="L13" i="14"/>
  <c r="K13" i="14"/>
  <c r="S12" i="14"/>
  <c r="R12" i="14"/>
  <c r="Q12" i="14"/>
  <c r="P12" i="14"/>
  <c r="O12" i="14"/>
  <c r="M12" i="14"/>
  <c r="L12" i="14"/>
  <c r="K12" i="14"/>
  <c r="S11" i="14"/>
  <c r="R11" i="14"/>
  <c r="Q11" i="14"/>
  <c r="P11" i="14"/>
  <c r="O11" i="14"/>
  <c r="M11" i="14"/>
  <c r="L11" i="14"/>
  <c r="K11" i="14"/>
  <c r="S10" i="14"/>
  <c r="R10" i="14"/>
  <c r="Q10" i="14"/>
  <c r="P10" i="14"/>
  <c r="O10" i="14"/>
  <c r="M10" i="14"/>
  <c r="L10" i="14"/>
  <c r="K10" i="14"/>
  <c r="S9" i="14"/>
  <c r="R9" i="14"/>
  <c r="Q9" i="14"/>
  <c r="P9" i="14"/>
  <c r="O9" i="14"/>
  <c r="M9" i="14"/>
  <c r="L9" i="14"/>
  <c r="K9" i="14"/>
  <c r="S8" i="14"/>
  <c r="R8" i="14"/>
  <c r="Q8" i="14"/>
  <c r="P8" i="14"/>
  <c r="O8" i="14"/>
  <c r="M8" i="14"/>
  <c r="L8" i="14"/>
  <c r="K8" i="14"/>
  <c r="S7" i="14"/>
  <c r="R7" i="14"/>
  <c r="Q7" i="14"/>
  <c r="P7" i="14"/>
  <c r="O7" i="14"/>
  <c r="M7" i="14"/>
  <c r="L7" i="14"/>
  <c r="K7" i="14"/>
  <c r="S6" i="14"/>
  <c r="R6" i="14"/>
  <c r="Q6" i="14"/>
  <c r="P6" i="14"/>
  <c r="O6" i="14"/>
  <c r="M6" i="14"/>
  <c r="L6" i="14"/>
  <c r="K6" i="14"/>
  <c r="S5" i="14"/>
  <c r="R5" i="14"/>
  <c r="Q5" i="14"/>
  <c r="P5" i="14"/>
  <c r="O5" i="14"/>
  <c r="M5" i="14"/>
  <c r="L5" i="14"/>
  <c r="K5" i="14"/>
  <c r="S4" i="14"/>
  <c r="R4" i="14"/>
  <c r="Q4" i="14"/>
  <c r="P4" i="14"/>
  <c r="O4" i="14"/>
  <c r="M4" i="14"/>
  <c r="L4" i="14"/>
  <c r="K4" i="14"/>
  <c r="S3" i="14"/>
  <c r="R3" i="14"/>
  <c r="Q3" i="14"/>
  <c r="P3" i="14"/>
  <c r="O3" i="14"/>
  <c r="M3" i="14"/>
  <c r="L3" i="14"/>
  <c r="K3" i="14"/>
  <c r="S2" i="14"/>
  <c r="R2" i="14"/>
  <c r="Q2" i="14"/>
  <c r="P2" i="14"/>
  <c r="O2" i="14"/>
  <c r="M2" i="14"/>
  <c r="L2" i="14"/>
  <c r="K2" i="14"/>
  <c r="S31" i="13"/>
  <c r="R31" i="13"/>
  <c r="Q31" i="13"/>
  <c r="P31" i="13"/>
  <c r="O31" i="13"/>
  <c r="M31" i="13"/>
  <c r="L31" i="13"/>
  <c r="K31" i="13"/>
  <c r="S30" i="13"/>
  <c r="R30" i="13"/>
  <c r="Q30" i="13"/>
  <c r="P30" i="13"/>
  <c r="O30" i="13"/>
  <c r="M30" i="13"/>
  <c r="L30" i="13"/>
  <c r="K30" i="13"/>
  <c r="S29" i="13"/>
  <c r="R29" i="13"/>
  <c r="Q29" i="13"/>
  <c r="P29" i="13"/>
  <c r="O29" i="13"/>
  <c r="M29" i="13"/>
  <c r="L29" i="13"/>
  <c r="K29" i="13"/>
  <c r="S28" i="13"/>
  <c r="R28" i="13"/>
  <c r="Q28" i="13"/>
  <c r="P28" i="13"/>
  <c r="O28" i="13"/>
  <c r="M28" i="13"/>
  <c r="L28" i="13"/>
  <c r="K28" i="13"/>
  <c r="S27" i="13"/>
  <c r="R27" i="13"/>
  <c r="Q27" i="13"/>
  <c r="P27" i="13"/>
  <c r="O27" i="13"/>
  <c r="M27" i="13"/>
  <c r="L27" i="13"/>
  <c r="K27" i="13"/>
  <c r="S26" i="13"/>
  <c r="R26" i="13"/>
  <c r="Q26" i="13"/>
  <c r="P26" i="13"/>
  <c r="O26" i="13"/>
  <c r="M26" i="13"/>
  <c r="L26" i="13"/>
  <c r="K26" i="13"/>
  <c r="S25" i="13"/>
  <c r="R25" i="13"/>
  <c r="Q25" i="13"/>
  <c r="P25" i="13"/>
  <c r="O25" i="13"/>
  <c r="M25" i="13"/>
  <c r="L25" i="13"/>
  <c r="K25" i="13"/>
  <c r="S24" i="13"/>
  <c r="R24" i="13"/>
  <c r="Q24" i="13"/>
  <c r="P24" i="13"/>
  <c r="O24" i="13"/>
  <c r="M24" i="13"/>
  <c r="L24" i="13"/>
  <c r="K24" i="13"/>
  <c r="S23" i="13"/>
  <c r="R23" i="13"/>
  <c r="Q23" i="13"/>
  <c r="P23" i="13"/>
  <c r="O23" i="13"/>
  <c r="M23" i="13"/>
  <c r="L23" i="13"/>
  <c r="K23" i="13"/>
  <c r="S22" i="13"/>
  <c r="R22" i="13"/>
  <c r="Q22" i="13"/>
  <c r="P22" i="13"/>
  <c r="O22" i="13"/>
  <c r="M22" i="13"/>
  <c r="L22" i="13"/>
  <c r="K22" i="13"/>
  <c r="S21" i="13"/>
  <c r="R21" i="13"/>
  <c r="Q21" i="13"/>
  <c r="P21" i="13"/>
  <c r="O21" i="13"/>
  <c r="M21" i="13"/>
  <c r="L21" i="13"/>
  <c r="K21" i="13"/>
  <c r="S20" i="13"/>
  <c r="R20" i="13"/>
  <c r="Q20" i="13"/>
  <c r="P20" i="13"/>
  <c r="O20" i="13"/>
  <c r="M20" i="13"/>
  <c r="L20" i="13"/>
  <c r="K20" i="13"/>
  <c r="S19" i="13"/>
  <c r="R19" i="13"/>
  <c r="Q19" i="13"/>
  <c r="P19" i="13"/>
  <c r="O19" i="13"/>
  <c r="M19" i="13"/>
  <c r="L19" i="13"/>
  <c r="K19" i="13"/>
  <c r="S18" i="13"/>
  <c r="R18" i="13"/>
  <c r="Q18" i="13"/>
  <c r="P18" i="13"/>
  <c r="O18" i="13"/>
  <c r="M18" i="13"/>
  <c r="L18" i="13"/>
  <c r="K18" i="13"/>
  <c r="S17" i="13"/>
  <c r="R17" i="13"/>
  <c r="Q17" i="13"/>
  <c r="P17" i="13"/>
  <c r="O17" i="13"/>
  <c r="M17" i="13"/>
  <c r="L17" i="13"/>
  <c r="K17" i="13"/>
  <c r="S16" i="13"/>
  <c r="R16" i="13"/>
  <c r="Q16" i="13"/>
  <c r="P16" i="13"/>
  <c r="O16" i="13"/>
  <c r="M16" i="13"/>
  <c r="L16" i="13"/>
  <c r="K16" i="13"/>
  <c r="S15" i="13"/>
  <c r="R15" i="13"/>
  <c r="Q15" i="13"/>
  <c r="P15" i="13"/>
  <c r="O15" i="13"/>
  <c r="M15" i="13"/>
  <c r="L15" i="13"/>
  <c r="K15" i="13"/>
  <c r="S14" i="13"/>
  <c r="R14" i="13"/>
  <c r="Q14" i="13"/>
  <c r="P14" i="13"/>
  <c r="O14" i="13"/>
  <c r="M14" i="13"/>
  <c r="L14" i="13"/>
  <c r="K14" i="13"/>
  <c r="S13" i="13"/>
  <c r="R13" i="13"/>
  <c r="Q13" i="13"/>
  <c r="P13" i="13"/>
  <c r="O13" i="13"/>
  <c r="M13" i="13"/>
  <c r="L13" i="13"/>
  <c r="K13" i="13"/>
  <c r="S12" i="13"/>
  <c r="R12" i="13"/>
  <c r="Q12" i="13"/>
  <c r="P12" i="13"/>
  <c r="O12" i="13"/>
  <c r="M12" i="13"/>
  <c r="L12" i="13"/>
  <c r="K12" i="13"/>
  <c r="S11" i="13"/>
  <c r="R11" i="13"/>
  <c r="Q11" i="13"/>
  <c r="P11" i="13"/>
  <c r="O11" i="13"/>
  <c r="M11" i="13"/>
  <c r="L11" i="13"/>
  <c r="K11" i="13"/>
  <c r="S10" i="13"/>
  <c r="R10" i="13"/>
  <c r="Q10" i="13"/>
  <c r="P10" i="13"/>
  <c r="O10" i="13"/>
  <c r="M10" i="13"/>
  <c r="L10" i="13"/>
  <c r="K10" i="13"/>
  <c r="S9" i="13"/>
  <c r="R9" i="13"/>
  <c r="Q9" i="13"/>
  <c r="P9" i="13"/>
  <c r="O9" i="13"/>
  <c r="M9" i="13"/>
  <c r="L9" i="13"/>
  <c r="K9" i="13"/>
  <c r="S8" i="13"/>
  <c r="R8" i="13"/>
  <c r="Q8" i="13"/>
  <c r="P8" i="13"/>
  <c r="O8" i="13"/>
  <c r="M8" i="13"/>
  <c r="L8" i="13"/>
  <c r="K8" i="13"/>
  <c r="S7" i="13"/>
  <c r="R7" i="13"/>
  <c r="Q7" i="13"/>
  <c r="P7" i="13"/>
  <c r="O7" i="13"/>
  <c r="M7" i="13"/>
  <c r="L7" i="13"/>
  <c r="K7" i="13"/>
  <c r="S6" i="13"/>
  <c r="R6" i="13"/>
  <c r="Q6" i="13"/>
  <c r="P6" i="13"/>
  <c r="O6" i="13"/>
  <c r="M6" i="13"/>
  <c r="L6" i="13"/>
  <c r="K6" i="13"/>
  <c r="S5" i="13"/>
  <c r="R5" i="13"/>
  <c r="Q5" i="13"/>
  <c r="P5" i="13"/>
  <c r="O5" i="13"/>
  <c r="M5" i="13"/>
  <c r="L5" i="13"/>
  <c r="K5" i="13"/>
  <c r="S4" i="13"/>
  <c r="R4" i="13"/>
  <c r="Q4" i="13"/>
  <c r="P4" i="13"/>
  <c r="O4" i="13"/>
  <c r="M4" i="13"/>
  <c r="L4" i="13"/>
  <c r="K4" i="13"/>
  <c r="S3" i="13"/>
  <c r="R3" i="13"/>
  <c r="Q3" i="13"/>
  <c r="P3" i="13"/>
  <c r="O3" i="13"/>
  <c r="M3" i="13"/>
  <c r="L3" i="13"/>
  <c r="K3" i="13"/>
  <c r="S2" i="13"/>
  <c r="R2" i="13"/>
  <c r="Q2" i="13"/>
  <c r="P2" i="13"/>
  <c r="O2" i="13"/>
  <c r="M2" i="13"/>
  <c r="L2" i="13"/>
  <c r="K2" i="13"/>
  <c r="S31" i="11"/>
  <c r="R31" i="11"/>
  <c r="Q31" i="11"/>
  <c r="P31" i="11"/>
  <c r="O31" i="11"/>
  <c r="L31" i="11"/>
  <c r="K31" i="11"/>
  <c r="S30" i="11"/>
  <c r="R30" i="11"/>
  <c r="Q30" i="11"/>
  <c r="P30" i="11"/>
  <c r="O30" i="11"/>
  <c r="M30" i="11"/>
  <c r="L30" i="11"/>
  <c r="K30" i="11"/>
  <c r="S29" i="11"/>
  <c r="R29" i="11"/>
  <c r="Q29" i="11"/>
  <c r="P29" i="11"/>
  <c r="O29" i="11"/>
  <c r="M29" i="11"/>
  <c r="L29" i="11"/>
  <c r="K29" i="11"/>
  <c r="S28" i="11"/>
  <c r="R28" i="11"/>
  <c r="Q28" i="11"/>
  <c r="P28" i="11"/>
  <c r="O28" i="11"/>
  <c r="M28" i="11"/>
  <c r="L28" i="11"/>
  <c r="K28" i="11"/>
  <c r="S27" i="11"/>
  <c r="R27" i="11"/>
  <c r="Q27" i="11"/>
  <c r="P27" i="11"/>
  <c r="O27" i="11"/>
  <c r="M27" i="11"/>
  <c r="L27" i="11"/>
  <c r="K27" i="11"/>
  <c r="S26" i="11"/>
  <c r="R26" i="11"/>
  <c r="Q26" i="11"/>
  <c r="P26" i="11"/>
  <c r="O26" i="11"/>
  <c r="M26" i="11"/>
  <c r="L26" i="11"/>
  <c r="K26" i="11"/>
  <c r="S25" i="11"/>
  <c r="R25" i="11"/>
  <c r="Q25" i="11"/>
  <c r="P25" i="11"/>
  <c r="O25" i="11"/>
  <c r="M25" i="11"/>
  <c r="L25" i="11"/>
  <c r="K25" i="11"/>
  <c r="S24" i="11"/>
  <c r="R24" i="11"/>
  <c r="Q24" i="11"/>
  <c r="P24" i="11"/>
  <c r="O24" i="11"/>
  <c r="M24" i="11"/>
  <c r="L24" i="11"/>
  <c r="K24" i="11"/>
  <c r="S23" i="11"/>
  <c r="R23" i="11"/>
  <c r="Q23" i="11"/>
  <c r="P23" i="11"/>
  <c r="O23" i="11"/>
  <c r="M23" i="11"/>
  <c r="L23" i="11"/>
  <c r="K23" i="11"/>
  <c r="S22" i="11"/>
  <c r="R22" i="11"/>
  <c r="Q22" i="11"/>
  <c r="P22" i="11"/>
  <c r="O22" i="11"/>
  <c r="M22" i="11"/>
  <c r="L22" i="11"/>
  <c r="K22" i="11"/>
  <c r="S21" i="11"/>
  <c r="R21" i="11"/>
  <c r="Q21" i="11"/>
  <c r="P21" i="11"/>
  <c r="O21" i="11"/>
  <c r="M21" i="11"/>
  <c r="L21" i="11"/>
  <c r="K21" i="11"/>
  <c r="S20" i="11"/>
  <c r="R20" i="11"/>
  <c r="Q20" i="11"/>
  <c r="P20" i="11"/>
  <c r="O20" i="11"/>
  <c r="M20" i="11"/>
  <c r="L20" i="11"/>
  <c r="K20" i="11"/>
  <c r="S19" i="11"/>
  <c r="R19" i="11"/>
  <c r="Q19" i="11"/>
  <c r="P19" i="11"/>
  <c r="O19" i="11"/>
  <c r="M19" i="11"/>
  <c r="L19" i="11"/>
  <c r="K19" i="11"/>
  <c r="S18" i="11"/>
  <c r="R18" i="11"/>
  <c r="Q18" i="11"/>
  <c r="P18" i="11"/>
  <c r="O18" i="11"/>
  <c r="M18" i="11"/>
  <c r="L18" i="11"/>
  <c r="K18" i="11"/>
  <c r="S17" i="11"/>
  <c r="R17" i="11"/>
  <c r="Q17" i="11"/>
  <c r="P17" i="11"/>
  <c r="O17" i="11"/>
  <c r="M17" i="11"/>
  <c r="L17" i="11"/>
  <c r="K17" i="11"/>
  <c r="S16" i="11"/>
  <c r="R16" i="11"/>
  <c r="Q16" i="11"/>
  <c r="P16" i="11"/>
  <c r="O16" i="11"/>
  <c r="M16" i="11"/>
  <c r="L16" i="11"/>
  <c r="K16" i="11"/>
  <c r="S15" i="11"/>
  <c r="R15" i="11"/>
  <c r="Q15" i="11"/>
  <c r="P15" i="11"/>
  <c r="O15" i="11"/>
  <c r="M15" i="11"/>
  <c r="L15" i="11"/>
  <c r="K15" i="11"/>
  <c r="S14" i="11"/>
  <c r="R14" i="11"/>
  <c r="Q14" i="11"/>
  <c r="P14" i="11"/>
  <c r="O14" i="11"/>
  <c r="M14" i="11"/>
  <c r="L14" i="11"/>
  <c r="K14" i="11"/>
  <c r="S13" i="11"/>
  <c r="R13" i="11"/>
  <c r="Q13" i="11"/>
  <c r="P13" i="11"/>
  <c r="O13" i="11"/>
  <c r="M13" i="11"/>
  <c r="L13" i="11"/>
  <c r="K13" i="11"/>
  <c r="S12" i="11"/>
  <c r="R12" i="11"/>
  <c r="Q12" i="11"/>
  <c r="P12" i="11"/>
  <c r="O12" i="11"/>
  <c r="M12" i="11"/>
  <c r="L12" i="11"/>
  <c r="K12" i="11"/>
  <c r="S11" i="11"/>
  <c r="R11" i="11"/>
  <c r="Q11" i="11"/>
  <c r="P11" i="11"/>
  <c r="O11" i="11"/>
  <c r="M11" i="11"/>
  <c r="L11" i="11"/>
  <c r="K11" i="11"/>
  <c r="S10" i="11"/>
  <c r="R10" i="11"/>
  <c r="Q10" i="11"/>
  <c r="P10" i="11"/>
  <c r="O10" i="11"/>
  <c r="M10" i="11"/>
  <c r="L10" i="11"/>
  <c r="K10" i="11"/>
  <c r="S9" i="11"/>
  <c r="R9" i="11"/>
  <c r="Q9" i="11"/>
  <c r="P9" i="11"/>
  <c r="O9" i="11"/>
  <c r="M9" i="11"/>
  <c r="L9" i="11"/>
  <c r="K9" i="11"/>
  <c r="S8" i="11"/>
  <c r="R8" i="11"/>
  <c r="Q8" i="11"/>
  <c r="P8" i="11"/>
  <c r="O8" i="11"/>
  <c r="M8" i="11"/>
  <c r="L8" i="11"/>
  <c r="K8" i="11"/>
  <c r="S7" i="11"/>
  <c r="R7" i="11"/>
  <c r="Q7" i="11"/>
  <c r="P7" i="11"/>
  <c r="O7" i="11"/>
  <c r="M7" i="11"/>
  <c r="L7" i="11"/>
  <c r="K7" i="11"/>
  <c r="S6" i="11"/>
  <c r="R6" i="11"/>
  <c r="Q6" i="11"/>
  <c r="P6" i="11"/>
  <c r="O6" i="11"/>
  <c r="M6" i="11"/>
  <c r="L6" i="11"/>
  <c r="K6" i="11"/>
  <c r="S5" i="11"/>
  <c r="R5" i="11"/>
  <c r="Q5" i="11"/>
  <c r="P5" i="11"/>
  <c r="O5" i="11"/>
  <c r="M5" i="11"/>
  <c r="L5" i="11"/>
  <c r="K5" i="11"/>
  <c r="S4" i="11"/>
  <c r="R4" i="11"/>
  <c r="Q4" i="11"/>
  <c r="P4" i="11"/>
  <c r="O4" i="11"/>
  <c r="M4" i="11"/>
  <c r="L4" i="11"/>
  <c r="K4" i="11"/>
  <c r="S3" i="11"/>
  <c r="R3" i="11"/>
  <c r="Q3" i="11"/>
  <c r="P3" i="11"/>
  <c r="O3" i="11"/>
  <c r="M3" i="11"/>
  <c r="L3" i="11"/>
  <c r="K3" i="11"/>
  <c r="S2" i="11"/>
  <c r="R2" i="11"/>
  <c r="Q2" i="11"/>
  <c r="P2" i="11"/>
  <c r="O2" i="11"/>
  <c r="M2" i="11"/>
  <c r="L2" i="11"/>
  <c r="K2" i="11"/>
  <c r="S3" i="12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R3" i="12"/>
  <c r="R4" i="12"/>
  <c r="R5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Q3" i="12"/>
  <c r="Q4" i="12"/>
  <c r="Q5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P3" i="12"/>
  <c r="P4" i="12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O3" i="12"/>
  <c r="O4" i="12"/>
  <c r="O5" i="12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M3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L3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K3" i="12"/>
  <c r="K4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S2" i="12"/>
  <c r="R2" i="12"/>
  <c r="Q2" i="12"/>
  <c r="P2" i="12"/>
  <c r="O2" i="12"/>
  <c r="M2" i="12"/>
  <c r="L2" i="12"/>
  <c r="K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Ashlyne</author>
  </authors>
  <commentList>
    <comment ref="F2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Too little volume to sample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Ashlyne</author>
  </authors>
  <commentList>
    <comment ref="F20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Too little volume to sample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Ashlyne</author>
  </authors>
  <commentList>
    <comment ref="F20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Too little volume to sample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Ashlyne</author>
  </authors>
  <commentList>
    <comment ref="F20" authorId="0" shapeId="0" xr:uid="{00000000-0006-0000-0600-000001000000}">
      <text>
        <r>
          <rPr>
            <sz val="9"/>
            <color indexed="81"/>
            <rFont val="Tahoma"/>
            <family val="2"/>
          </rPr>
          <t xml:space="preserve">Too little volume to sample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Ashlyne</author>
  </authors>
  <commentList>
    <comment ref="F20" authorId="0" shapeId="0" xr:uid="{00000000-0006-0000-0700-000001000000}">
      <text>
        <r>
          <rPr>
            <sz val="9"/>
            <color indexed="81"/>
            <rFont val="Tahoma"/>
            <family val="2"/>
          </rPr>
          <t xml:space="preserve">too little volume to sample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Ashlyne</author>
  </authors>
  <commentList>
    <comment ref="C21" authorId="0" shapeId="0" xr:uid="{00000000-0006-0000-0900-000001000000}">
      <text>
        <r>
          <rPr>
            <sz val="9"/>
            <color indexed="81"/>
            <rFont val="Tahoma"/>
            <family val="2"/>
          </rPr>
          <t xml:space="preserve">too little volume to sample
</t>
        </r>
      </text>
    </comment>
    <comment ref="I21" authorId="0" shapeId="0" xr:uid="{00000000-0006-0000-0900-000002000000}">
      <text>
        <r>
          <rPr>
            <sz val="9"/>
            <color indexed="81"/>
            <rFont val="Tahoma"/>
            <family val="2"/>
          </rPr>
          <t xml:space="preserve">Too little volume to sample
</t>
        </r>
      </text>
    </comment>
    <comment ref="O21" authorId="0" shapeId="0" xr:uid="{00000000-0006-0000-0900-000003000000}">
      <text>
        <r>
          <rPr>
            <sz val="9"/>
            <color indexed="81"/>
            <rFont val="Tahoma"/>
            <family val="2"/>
          </rPr>
          <t xml:space="preserve">Too little volume to sample
</t>
        </r>
      </text>
    </comment>
    <comment ref="U21" authorId="0" shapeId="0" xr:uid="{00000000-0006-0000-0900-000004000000}">
      <text>
        <r>
          <rPr>
            <b/>
            <sz val="9"/>
            <color indexed="81"/>
            <rFont val="Tahoma"/>
            <family val="2"/>
          </rPr>
          <t>Too little volume to sample</t>
        </r>
      </text>
    </comment>
    <comment ref="AA21" authorId="0" shapeId="0" xr:uid="{00000000-0006-0000-0900-000005000000}">
      <text>
        <r>
          <rPr>
            <b/>
            <sz val="9"/>
            <color indexed="81"/>
            <rFont val="Tahoma"/>
            <family val="2"/>
          </rPr>
          <t>Too little volume to sample</t>
        </r>
      </text>
    </comment>
  </commentList>
</comments>
</file>

<file path=xl/sharedStrings.xml><?xml version="1.0" encoding="utf-8"?>
<sst xmlns="http://schemas.openxmlformats.org/spreadsheetml/2006/main" count="1014" uniqueCount="540">
  <si>
    <t>EC</t>
  </si>
  <si>
    <t>pH</t>
  </si>
  <si>
    <t>475 µs/cm</t>
  </si>
  <si>
    <t>56.4ms/cm</t>
  </si>
  <si>
    <r>
      <t>Temp (</t>
    </r>
    <r>
      <rPr>
        <b/>
        <sz val="12"/>
        <color theme="1"/>
        <rFont val="Calibri"/>
        <family val="2"/>
      </rPr>
      <t>°</t>
    </r>
    <r>
      <rPr>
        <b/>
        <sz val="9.6"/>
        <color theme="1"/>
        <rFont val="Calibri"/>
        <family val="2"/>
      </rPr>
      <t>C)</t>
    </r>
  </si>
  <si>
    <r>
      <t>OSAT (</t>
    </r>
    <r>
      <rPr>
        <b/>
        <sz val="12"/>
        <color theme="1"/>
        <rFont val="Calibri"/>
        <family val="2"/>
      </rPr>
      <t>%</t>
    </r>
    <r>
      <rPr>
        <b/>
        <sz val="9.6"/>
        <color theme="1"/>
        <rFont val="Calibri"/>
        <family val="2"/>
      </rPr>
      <t>)</t>
    </r>
  </si>
  <si>
    <t>DO (mg/l)</t>
  </si>
  <si>
    <t>29.9 ms/cm</t>
  </si>
  <si>
    <t>21.75 ms/cm</t>
  </si>
  <si>
    <t>25.3 ms/cm</t>
  </si>
  <si>
    <t>10.96 ms/cm</t>
  </si>
  <si>
    <t>21.35 ms/cm</t>
  </si>
  <si>
    <t>2.57 ms/cm</t>
  </si>
  <si>
    <t>360 µs/cm</t>
  </si>
  <si>
    <t>353 µs/cm</t>
  </si>
  <si>
    <t>666 µs/cm</t>
  </si>
  <si>
    <t>808 µs/cm</t>
  </si>
  <si>
    <t>445 µs/cm</t>
  </si>
  <si>
    <t>BH1- SANParks (20m)</t>
  </si>
  <si>
    <t>BH3-Langrug Lodge (40m)</t>
  </si>
  <si>
    <t>BH4-Moddervlei (50m)</t>
  </si>
  <si>
    <t>BH5-Moddervlei (20m)</t>
  </si>
  <si>
    <t>BH6-Moddervlei (50m)</t>
  </si>
  <si>
    <t>BH7-Moddervlei (20m)</t>
  </si>
  <si>
    <t>BH8-Moddervlei (8m)</t>
  </si>
  <si>
    <t>BH9-Spanjaardskloof (60m)</t>
  </si>
  <si>
    <t>BH10-Spanjaardskloof (20m)</t>
  </si>
  <si>
    <t>BH11-Boskloof (60m)</t>
  </si>
  <si>
    <t>BH12-Boskloof (20m)</t>
  </si>
  <si>
    <t>BH13-Uitsig (55m)</t>
  </si>
  <si>
    <t>BH14-Uitsig (20m)</t>
  </si>
  <si>
    <t>AB-1 Uitsig</t>
  </si>
  <si>
    <t>560 µs/cm</t>
  </si>
  <si>
    <t>510 µs/cm</t>
  </si>
  <si>
    <t>AB-2 Uitsig</t>
  </si>
  <si>
    <t>BH15-Boskloof (100m)</t>
  </si>
  <si>
    <t>Did not sample</t>
  </si>
  <si>
    <t>BH16-Boskloof (60m)</t>
  </si>
  <si>
    <t>415 µs/cm</t>
  </si>
  <si>
    <t>502 µs/cm</t>
  </si>
  <si>
    <t>698 µs/cm</t>
  </si>
  <si>
    <t>BH17-Boskloof (20m)</t>
  </si>
  <si>
    <t>BH18-Boskloof (6m)</t>
  </si>
  <si>
    <t>AB-3 Boskloof</t>
  </si>
  <si>
    <t>354µs/cm</t>
  </si>
  <si>
    <t>1197 µs/cm</t>
  </si>
  <si>
    <t>BH19- Spanjaardskloof (20m)</t>
  </si>
  <si>
    <t>BH21-Tussenberge (50m)</t>
  </si>
  <si>
    <t>416 µs/cm</t>
  </si>
  <si>
    <t>BH22-Tussenberge (30m)</t>
  </si>
  <si>
    <t>323 µs/cm</t>
  </si>
  <si>
    <t>BH23-Tussenberge (12m)</t>
  </si>
  <si>
    <t>227 µs/cm</t>
  </si>
  <si>
    <t>BH24- Jan Swartskraal (50m)</t>
  </si>
  <si>
    <t>1381 µs/cm</t>
  </si>
  <si>
    <t>1408 µs/cm</t>
  </si>
  <si>
    <t>35.2 ms/cm</t>
  </si>
  <si>
    <t>2.45 ms/cm</t>
  </si>
  <si>
    <t>364 µs/cm</t>
  </si>
  <si>
    <t>296 µs/cm</t>
  </si>
  <si>
    <t>BH25- Jan Swartskraal (7m)</t>
  </si>
  <si>
    <t>BH26- Moddervlei (60m)</t>
  </si>
  <si>
    <t>BH27- Moddervlei (7m)</t>
  </si>
  <si>
    <t>BH28- Sandfontein (50m)</t>
  </si>
  <si>
    <t>BH29-Sandfontein (11m)</t>
  </si>
  <si>
    <t>57.5 ms/cm</t>
  </si>
  <si>
    <t>33.2 ms/cm</t>
  </si>
  <si>
    <t>21.32 ms/cm</t>
  </si>
  <si>
    <t>14.36 ms/cm</t>
  </si>
  <si>
    <t>4.74 ms/cm</t>
  </si>
  <si>
    <t>10.08 ms/cm</t>
  </si>
  <si>
    <t>2.89 ms/cm</t>
  </si>
  <si>
    <t>362 µs/cm</t>
  </si>
  <si>
    <t>386 µs/cm</t>
  </si>
  <si>
    <t>668 µs/cm</t>
  </si>
  <si>
    <t>826 µs/cm</t>
  </si>
  <si>
    <t>440 µs/cm</t>
  </si>
  <si>
    <t>477 µs/cm</t>
  </si>
  <si>
    <t>559 µs/cm</t>
  </si>
  <si>
    <t>507 µs/cm</t>
  </si>
  <si>
    <t>526 µs/cm</t>
  </si>
  <si>
    <t>494 µs/cm</t>
  </si>
  <si>
    <t>496 µs/cm</t>
  </si>
  <si>
    <t>686 µs/cm</t>
  </si>
  <si>
    <t>319 µs/cm</t>
  </si>
  <si>
    <t>992 µs/cm</t>
  </si>
  <si>
    <t>361 µs/cm</t>
  </si>
  <si>
    <t>246 µs/cm</t>
  </si>
  <si>
    <t>1329 µs/cm</t>
  </si>
  <si>
    <t>35 ms/cm</t>
  </si>
  <si>
    <t>5.08 ms/cm</t>
  </si>
  <si>
    <t>299 µs/cm</t>
  </si>
  <si>
    <t>64.5 ms/cm</t>
  </si>
  <si>
    <t>57.3 ms/cm</t>
  </si>
  <si>
    <t>22.2 ms/cm</t>
  </si>
  <si>
    <t>15.43 ms/cm</t>
  </si>
  <si>
    <t>4.53 ms/cm</t>
  </si>
  <si>
    <t>8.59 ms/cm</t>
  </si>
  <si>
    <t>3.49 ms/cm</t>
  </si>
  <si>
    <t>417 µs/cm</t>
  </si>
  <si>
    <t>448 µs/cm</t>
  </si>
  <si>
    <t>759 µs/cm</t>
  </si>
  <si>
    <t>927 µs/cm</t>
  </si>
  <si>
    <t>419 µs/cm</t>
  </si>
  <si>
    <t>454 µs/cm</t>
  </si>
  <si>
    <t>529 µs/cm</t>
  </si>
  <si>
    <t>485 µs/cm</t>
  </si>
  <si>
    <t>498 µs/cm</t>
  </si>
  <si>
    <t>827 µs/cm</t>
  </si>
  <si>
    <t>733 µs/cm</t>
  </si>
  <si>
    <t>344 µs/cm</t>
  </si>
  <si>
    <t>307 µs/cm</t>
  </si>
  <si>
    <t>243 µs/cm</t>
  </si>
  <si>
    <t>1317 µs/cm</t>
  </si>
  <si>
    <t>1253 µs/cm</t>
  </si>
  <si>
    <t>39.7 ms/cm</t>
  </si>
  <si>
    <t>6.19 ms/cm</t>
  </si>
  <si>
    <t>321 µs/cm</t>
  </si>
  <si>
    <t>289 µs/cm</t>
  </si>
  <si>
    <t>49.6ms/cm</t>
  </si>
  <si>
    <t>32.35 ms/cm</t>
  </si>
  <si>
    <t>20.97 ms/cm</t>
  </si>
  <si>
    <t>14.37 ms/cm</t>
  </si>
  <si>
    <t>3.37 ms/cm</t>
  </si>
  <si>
    <t>6.40 ms/cm</t>
  </si>
  <si>
    <t>2.43 ms/cm</t>
  </si>
  <si>
    <t>363 µs/cm</t>
  </si>
  <si>
    <t>391 µs/cm</t>
  </si>
  <si>
    <t>654 µs/cm</t>
  </si>
  <si>
    <t>795 µs/cm</t>
  </si>
  <si>
    <t>431.5 µs/cm</t>
  </si>
  <si>
    <t>460.6 µs/cm</t>
  </si>
  <si>
    <t>548.2 µs/cm</t>
  </si>
  <si>
    <t>501.9 µs/cm</t>
  </si>
  <si>
    <t>447.1 µs/cm</t>
  </si>
  <si>
    <t>486.7 µs/cm</t>
  </si>
  <si>
    <t>737 µs/cm</t>
  </si>
  <si>
    <t>313 µs/cm</t>
  </si>
  <si>
    <t>805 µs/cm</t>
  </si>
  <si>
    <t>356.8 µs/cm</t>
  </si>
  <si>
    <t>317.7 µs/cm</t>
  </si>
  <si>
    <t>252.6 µs/cm</t>
  </si>
  <si>
    <t>1375 µs/cm</t>
  </si>
  <si>
    <t>1158 µs/cm</t>
  </si>
  <si>
    <t>34.74 ms/cm</t>
  </si>
  <si>
    <t>5.09 ms/cm</t>
  </si>
  <si>
    <t>344.8 µs/cm</t>
  </si>
  <si>
    <t>303.4 µs/cm</t>
  </si>
  <si>
    <t>47.3 ms/cm</t>
  </si>
  <si>
    <t>28.4 ms/cm</t>
  </si>
  <si>
    <t>16.27 ms/cm</t>
  </si>
  <si>
    <t>12.7 ms/cm</t>
  </si>
  <si>
    <t>3.23 ms/cm</t>
  </si>
  <si>
    <t>7.01 ms/cm</t>
  </si>
  <si>
    <t>2.68 ms/cm</t>
  </si>
  <si>
    <t>320 µs/cm</t>
  </si>
  <si>
    <t>329 µs/cm</t>
  </si>
  <si>
    <t>574 µs/cm</t>
  </si>
  <si>
    <t>377 µs/cm</t>
  </si>
  <si>
    <t>398 µs/cm</t>
  </si>
  <si>
    <t>482 µs/cm</t>
  </si>
  <si>
    <t>374 µs/cm</t>
  </si>
  <si>
    <t>432 µs/cm</t>
  </si>
  <si>
    <t>553 µs/cm</t>
  </si>
  <si>
    <t>272 µs/cm</t>
  </si>
  <si>
    <t>747 µs/cm</t>
  </si>
  <si>
    <t>312 µs/cm</t>
  </si>
  <si>
    <t>278 µs/cm</t>
  </si>
  <si>
    <t>226 µs/cm</t>
  </si>
  <si>
    <t>1225 µs/cm</t>
  </si>
  <si>
    <t>30.2 ms/cm</t>
  </si>
  <si>
    <t>4.64 ms/cm</t>
  </si>
  <si>
    <t>285 µs/cm</t>
  </si>
  <si>
    <t>263 µs/cm</t>
  </si>
  <si>
    <t>n/a</t>
  </si>
  <si>
    <t>n/m</t>
  </si>
  <si>
    <t>48.50 ms/cm</t>
  </si>
  <si>
    <t>34.0 ms/cm</t>
  </si>
  <si>
    <t>18.13 ms/cm</t>
  </si>
  <si>
    <t>15.17 ms/cm</t>
  </si>
  <si>
    <t>3.75 ms/cm</t>
  </si>
  <si>
    <t>7.69 ms/cm</t>
  </si>
  <si>
    <t>2.64 ms/cm</t>
  </si>
  <si>
    <t>367 µs/cm</t>
  </si>
  <si>
    <t>689 µs/cm</t>
  </si>
  <si>
    <t>429 µs/cm</t>
  </si>
  <si>
    <t>461 µs/cm</t>
  </si>
  <si>
    <t>549 µs/cm</t>
  </si>
  <si>
    <t>551 µs/cm</t>
  </si>
  <si>
    <t>328 µs/cm</t>
  </si>
  <si>
    <t>488 µs/cm</t>
  </si>
  <si>
    <t>592 µs/cm</t>
  </si>
  <si>
    <t>311 µs/cm</t>
  </si>
  <si>
    <t>358 µs/cm</t>
  </si>
  <si>
    <t>255 µs/cm</t>
  </si>
  <si>
    <t>1407 µs/cm</t>
  </si>
  <si>
    <t>34.60 ms/cm</t>
  </si>
  <si>
    <t>5.28 ms/cm</t>
  </si>
  <si>
    <t>335 µs/cm</t>
  </si>
  <si>
    <t>301 µs/cm</t>
  </si>
  <si>
    <t>-</t>
  </si>
  <si>
    <t>422 µs/cm</t>
  </si>
  <si>
    <t>449 µs/cm</t>
  </si>
  <si>
    <t>531 µs/cm</t>
  </si>
  <si>
    <t>309 µs/cm</t>
  </si>
  <si>
    <t>343 µs/cm</t>
  </si>
  <si>
    <t>308 µs/cm</t>
  </si>
  <si>
    <t>194 µs/cm</t>
  </si>
  <si>
    <t>1330 µs/cm</t>
  </si>
  <si>
    <t>1050 µs/cm</t>
  </si>
  <si>
    <t>331 µs/cm</t>
  </si>
  <si>
    <t>23-25 Mar</t>
  </si>
  <si>
    <t>23-25 Feb</t>
  </si>
  <si>
    <t>26-27 May</t>
  </si>
  <si>
    <t>25-27 Jan</t>
  </si>
  <si>
    <t>9-12 Dec</t>
  </si>
  <si>
    <t>18-19 Nov</t>
  </si>
  <si>
    <t>14-16 Oct</t>
  </si>
  <si>
    <t>October (2017)</t>
  </si>
  <si>
    <t>March (2018)</t>
  </si>
  <si>
    <t>July(2018)</t>
  </si>
  <si>
    <t>Site name</t>
  </si>
  <si>
    <t>F3</t>
  </si>
  <si>
    <t>F5</t>
  </si>
  <si>
    <t>BH1</t>
  </si>
  <si>
    <t>BH2</t>
  </si>
  <si>
    <t>BH3</t>
  </si>
  <si>
    <t>BH 4</t>
  </si>
  <si>
    <t>BH 5</t>
  </si>
  <si>
    <t>BH 6</t>
  </si>
  <si>
    <t>BH 7</t>
  </si>
  <si>
    <t>BH 8</t>
  </si>
  <si>
    <t>BH 9</t>
  </si>
  <si>
    <t>BH 10</t>
  </si>
  <si>
    <t>BH 11</t>
  </si>
  <si>
    <t>BH 12</t>
  </si>
  <si>
    <t>BH 13</t>
  </si>
  <si>
    <t>BH 14</t>
  </si>
  <si>
    <t>PZ 2</t>
  </si>
  <si>
    <t>PZ 8</t>
  </si>
  <si>
    <t>PZ 14</t>
  </si>
  <si>
    <t>PZ 16</t>
  </si>
  <si>
    <t>PZ 26</t>
  </si>
  <si>
    <t xml:space="preserve">Location  and description of groundwater sampling points </t>
  </si>
  <si>
    <t>Site Name</t>
  </si>
  <si>
    <t>Latitude</t>
  </si>
  <si>
    <t>Longitude</t>
  </si>
  <si>
    <t>Depth m</t>
  </si>
  <si>
    <t>BH 1</t>
  </si>
  <si>
    <t>At SANParks</t>
  </si>
  <si>
    <t>BH 2</t>
  </si>
  <si>
    <t xml:space="preserve">West of Soetendalsvlei </t>
  </si>
  <si>
    <t>BH 3</t>
  </si>
  <si>
    <t>At Moddervlei</t>
  </si>
  <si>
    <t>BH12</t>
  </si>
  <si>
    <t xml:space="preserve"> -</t>
  </si>
  <si>
    <t xml:space="preserve">  -</t>
  </si>
  <si>
    <t xml:space="preserve">Spring west of Elim </t>
  </si>
  <si>
    <t xml:space="preserve">   -</t>
  </si>
  <si>
    <t>Borehole upstream near Boskloof</t>
  </si>
  <si>
    <t xml:space="preserve"> At Voelvlei </t>
  </si>
  <si>
    <t>PZ 7</t>
  </si>
  <si>
    <t xml:space="preserve"> At Elandsdrift farm</t>
  </si>
  <si>
    <t>PZ 13</t>
  </si>
  <si>
    <t>At Wiesdrift</t>
  </si>
  <si>
    <t>PZ 15</t>
  </si>
  <si>
    <t>PZ 19</t>
  </si>
  <si>
    <t>North of  Soetendalsvlei</t>
  </si>
  <si>
    <t>PZ 22</t>
  </si>
  <si>
    <t>East Soetendalsvlei (Langrug Lodge)</t>
  </si>
  <si>
    <t xml:space="preserve"> Spanjaardskloof</t>
  </si>
  <si>
    <t xml:space="preserve">Location </t>
  </si>
  <si>
    <t>Boskloof</t>
  </si>
  <si>
    <t>Uitsig</t>
  </si>
  <si>
    <t>AB-1</t>
  </si>
  <si>
    <t>Artesian borehole at Uitsig</t>
  </si>
  <si>
    <t>AB-2</t>
  </si>
  <si>
    <t>AB-3</t>
  </si>
  <si>
    <t>Artesian borehole at Boskloof</t>
  </si>
  <si>
    <t>BH 15</t>
  </si>
  <si>
    <t>BH 16</t>
  </si>
  <si>
    <t>BH 17</t>
  </si>
  <si>
    <t>BH 18</t>
  </si>
  <si>
    <t xml:space="preserve">Boskloof </t>
  </si>
  <si>
    <t>BH 19</t>
  </si>
  <si>
    <t>BH 21</t>
  </si>
  <si>
    <t>BH 22</t>
  </si>
  <si>
    <t>BH 23</t>
  </si>
  <si>
    <t>BH 24</t>
  </si>
  <si>
    <t>BH 25</t>
  </si>
  <si>
    <t>BH 26</t>
  </si>
  <si>
    <t>BH 27</t>
  </si>
  <si>
    <t>BH 28</t>
  </si>
  <si>
    <t>BH 29</t>
  </si>
  <si>
    <t>Spanjaardskloof</t>
  </si>
  <si>
    <t>Tussenberge</t>
  </si>
  <si>
    <t xml:space="preserve">Tussenberge </t>
  </si>
  <si>
    <t>Jan Swartskraal</t>
  </si>
  <si>
    <t>Moddervlei</t>
  </si>
  <si>
    <t>Sandfontein</t>
  </si>
  <si>
    <t>BH 20</t>
  </si>
  <si>
    <t>PUMP STUCK IN BOREHOLE</t>
  </si>
  <si>
    <t>SANParks (Right from BH 1)</t>
  </si>
  <si>
    <t>SANParks (Left from BH 1)</t>
  </si>
  <si>
    <t>BH= Borehole</t>
  </si>
  <si>
    <t>PZ = Piezometer</t>
  </si>
  <si>
    <t>HACH HQ40d multi-meter</t>
  </si>
  <si>
    <t>Samples collected by:</t>
  </si>
  <si>
    <t xml:space="preserve">Unit of measurement: </t>
  </si>
  <si>
    <r>
      <t xml:space="preserve">           Temp (</t>
    </r>
    <r>
      <rPr>
        <sz val="11"/>
        <color theme="1"/>
        <rFont val="Calibri"/>
        <family val="2"/>
      </rPr>
      <t>°C), EC (mS/m), DO (mg/L), pH (no unit)</t>
    </r>
  </si>
  <si>
    <t xml:space="preserve">                     Errol Malijani, Adeola Abegunde and Vincent Banda</t>
  </si>
  <si>
    <t>field equipment used :</t>
  </si>
  <si>
    <t>Temp (°C)</t>
  </si>
  <si>
    <t>DO (mg/L)</t>
  </si>
  <si>
    <t>EC  (mS/m)</t>
  </si>
  <si>
    <t>EC (mS/m)</t>
  </si>
  <si>
    <r>
      <t>Temp (</t>
    </r>
    <r>
      <rPr>
        <b/>
        <sz val="11"/>
        <color theme="1"/>
        <rFont val="Arial"/>
        <family val="2"/>
      </rPr>
      <t>⁰</t>
    </r>
    <r>
      <rPr>
        <b/>
        <sz val="11"/>
        <color theme="1"/>
        <rFont val="Calibri"/>
        <family val="2"/>
      </rPr>
      <t>C)</t>
    </r>
  </si>
  <si>
    <t>July (2017)</t>
  </si>
  <si>
    <t>71.9 ms/cm</t>
  </si>
  <si>
    <t>23.7 ms/cm</t>
  </si>
  <si>
    <t>17.25 ms/cm</t>
  </si>
  <si>
    <t>11.15 ms/cm</t>
  </si>
  <si>
    <t>10.86 ms/cm</t>
  </si>
  <si>
    <t>4.32 ms/cm</t>
  </si>
  <si>
    <t>483 µs/cm</t>
  </si>
  <si>
    <t>712 µs/cm</t>
  </si>
  <si>
    <t>794 µs/cm</t>
  </si>
  <si>
    <t>478 µs/cm</t>
  </si>
  <si>
    <t>570 µs/cm</t>
  </si>
  <si>
    <t>524 µs/cm</t>
  </si>
  <si>
    <t>1369 µs/cm</t>
  </si>
  <si>
    <t>372 µs/cm</t>
  </si>
  <si>
    <t>165.1 µs/cm</t>
  </si>
  <si>
    <t>1425 µs/cm</t>
  </si>
  <si>
    <t>1279 µs/cm</t>
  </si>
  <si>
    <t>35.6 ms/cm</t>
  </si>
  <si>
    <t>5.52 ms/cm</t>
  </si>
  <si>
    <t>349 µs/cm</t>
  </si>
  <si>
    <t>453 µs/cm</t>
  </si>
  <si>
    <t>21-23 July</t>
  </si>
  <si>
    <t>Borehole collapsed during May-July 2021 winter period</t>
  </si>
  <si>
    <t>Notes</t>
  </si>
  <si>
    <t>36.28 ms/cm</t>
  </si>
  <si>
    <t>21.07 ms/cm</t>
  </si>
  <si>
    <t>15.88 ms/cm</t>
  </si>
  <si>
    <t>9.64 ms/cm</t>
  </si>
  <si>
    <t>10.90 ms/cm</t>
  </si>
  <si>
    <t>2.25 ms/cm</t>
  </si>
  <si>
    <t>354.3 µs/cm</t>
  </si>
  <si>
    <t>688 µs/cm</t>
  </si>
  <si>
    <t>604 µs/cm</t>
  </si>
  <si>
    <t>629 µs/cm</t>
  </si>
  <si>
    <t>397.3 µs/cm</t>
  </si>
  <si>
    <t>427.6 µs/cm</t>
  </si>
  <si>
    <t>470.5 µs/cm</t>
  </si>
  <si>
    <t>512 µs/cm</t>
  </si>
  <si>
    <t>298 µs/cm</t>
  </si>
  <si>
    <t>476.6 µs/cm</t>
  </si>
  <si>
    <t>302.7 µs/cm</t>
  </si>
  <si>
    <t>1133 µs/cm</t>
  </si>
  <si>
    <t>341.9 µs/cm</t>
  </si>
  <si>
    <t>295.8 µs/cm</t>
  </si>
  <si>
    <t>172.7 µs/cm</t>
  </si>
  <si>
    <t>1295 µs/cm</t>
  </si>
  <si>
    <t>1143 µs/cm</t>
  </si>
  <si>
    <t>18.58 ms/cm</t>
  </si>
  <si>
    <t>5.05 ms/cm</t>
  </si>
  <si>
    <t>317 µs/cm</t>
  </si>
  <si>
    <t>268.9 µs/cm</t>
  </si>
  <si>
    <t>Borehole</t>
  </si>
  <si>
    <t>collapsed</t>
  </si>
  <si>
    <t>27-30 Sep</t>
  </si>
  <si>
    <t>Min</t>
  </si>
  <si>
    <t>Max</t>
  </si>
  <si>
    <t>Range</t>
  </si>
  <si>
    <t>Median</t>
  </si>
  <si>
    <t>std</t>
  </si>
  <si>
    <t>Q25</t>
  </si>
  <si>
    <t>Q50</t>
  </si>
  <si>
    <t>Q75</t>
  </si>
  <si>
    <t>Average</t>
  </si>
  <si>
    <t>17.6-19.8</t>
  </si>
  <si>
    <t>15.5-19.7</t>
  </si>
  <si>
    <t>14.1-18.7</t>
  </si>
  <si>
    <t>17.4-19.8</t>
  </si>
  <si>
    <t>17.1-20.2</t>
  </si>
  <si>
    <t>15.5-19.8</t>
  </si>
  <si>
    <t>14.9-19.0</t>
  </si>
  <si>
    <t>14.1-21.0</t>
  </si>
  <si>
    <t>14.9-19.9</t>
  </si>
  <si>
    <t>14.7-19.0</t>
  </si>
  <si>
    <t>14.9-18.8</t>
  </si>
  <si>
    <t>15.6-19.9</t>
  </si>
  <si>
    <t>12.4-18.5</t>
  </si>
  <si>
    <t>14.5-18.5</t>
  </si>
  <si>
    <t>11.8-18.2</t>
  </si>
  <si>
    <t>15.6-17.8</t>
  </si>
  <si>
    <t>13.6-20.4</t>
  </si>
  <si>
    <t>14.6-21.6</t>
  </si>
  <si>
    <t>13.9-18.9</t>
  </si>
  <si>
    <t>16.4-19.5</t>
  </si>
  <si>
    <t>15.4-19.4</t>
  </si>
  <si>
    <t>15.9-20.0</t>
  </si>
  <si>
    <t>17.2-19.9</t>
  </si>
  <si>
    <t>14.7-19.2</t>
  </si>
  <si>
    <t>18.4-24.5</t>
  </si>
  <si>
    <t>17.0-19.0</t>
  </si>
  <si>
    <t>17.1-20.5</t>
  </si>
  <si>
    <t>15.5-19.6</t>
  </si>
  <si>
    <t>19.3-19.7</t>
  </si>
  <si>
    <t>15.0-19.4</t>
  </si>
  <si>
    <t>4.7-5.6</t>
  </si>
  <si>
    <t>5.0-5.7</t>
  </si>
  <si>
    <t>4.1-7.3</t>
  </si>
  <si>
    <t>6.1-7.0</t>
  </si>
  <si>
    <t>5.1-6.5</t>
  </si>
  <si>
    <t>5.5-6.3</t>
  </si>
  <si>
    <t>4.3-5.5</t>
  </si>
  <si>
    <t>5.4-6.5</t>
  </si>
  <si>
    <t>5.1-5.6</t>
  </si>
  <si>
    <t>5.0-9.1</t>
  </si>
  <si>
    <t>5.0-8.0</t>
  </si>
  <si>
    <t>6.1-7.6</t>
  </si>
  <si>
    <t>10.6-11.9</t>
  </si>
  <si>
    <t>5.5-6.4</t>
  </si>
  <si>
    <t>4.0-5.8</t>
  </si>
  <si>
    <t>4.8-6.1</t>
  </si>
  <si>
    <t>5.7-6.6</t>
  </si>
  <si>
    <t>5.3-6.9</t>
  </si>
  <si>
    <t>6.4-7.2</t>
  </si>
  <si>
    <t>6.7-7.7</t>
  </si>
  <si>
    <t>5.2-6.4</t>
  </si>
  <si>
    <t>4.7-6.6</t>
  </si>
  <si>
    <t>6.4-7.1</t>
  </si>
  <si>
    <t>6.9-7.7</t>
  </si>
  <si>
    <t>6.5-7.3</t>
  </si>
  <si>
    <t>6.7-8.1</t>
  </si>
  <si>
    <t>6.7-9.0</t>
  </si>
  <si>
    <t>6.5-8.4</t>
  </si>
  <si>
    <t>5.8-6.9</t>
  </si>
  <si>
    <t>1.6-2.5</t>
  </si>
  <si>
    <t>0.1-7.7</t>
  </si>
  <si>
    <t>1.6-7.0</t>
  </si>
  <si>
    <t>0.1-2.1</t>
  </si>
  <si>
    <t>0.1-7.2</t>
  </si>
  <si>
    <t>1.5-6.9</t>
  </si>
  <si>
    <t>0.2-3.8</t>
  </si>
  <si>
    <t>0.0-4.2</t>
  </si>
  <si>
    <t>0.0-3.0</t>
  </si>
  <si>
    <t>1.6-7.2</t>
  </si>
  <si>
    <t>0.5-5.3</t>
  </si>
  <si>
    <t>3.1-6.7</t>
  </si>
  <si>
    <t>0.5-4.1</t>
  </si>
  <si>
    <t>0.5-6.8</t>
  </si>
  <si>
    <t>0.1-5.6</t>
  </si>
  <si>
    <t>3.2-5.4</t>
  </si>
  <si>
    <t>4.1-6.4</t>
  </si>
  <si>
    <t>0.0-15.3</t>
  </si>
  <si>
    <t>1.0-3.5</t>
  </si>
  <si>
    <t>0.1-2.5</t>
  </si>
  <si>
    <t>0.5-5.2</t>
  </si>
  <si>
    <t>0.1-2.8</t>
  </si>
  <si>
    <t>0.0-0.4</t>
  </si>
  <si>
    <t>0.1-3.2</t>
  </si>
  <si>
    <t>0.1-5.3</t>
  </si>
  <si>
    <t>0.1-3.0</t>
  </si>
  <si>
    <t>0.0-10.9</t>
  </si>
  <si>
    <t>17.6-32.9</t>
  </si>
  <si>
    <t>1.9-66.1</t>
  </si>
  <si>
    <t>17.8-81.8</t>
  </si>
  <si>
    <t>1.3-25.7</t>
  </si>
  <si>
    <t>1.0-87.8</t>
  </si>
  <si>
    <t>16.0-74.3</t>
  </si>
  <si>
    <t>1.7-46.1</t>
  </si>
  <si>
    <t>0.6-50.7</t>
  </si>
  <si>
    <t>0.5-36.0</t>
  </si>
  <si>
    <t>17.1-106.7</t>
  </si>
  <si>
    <t>7.2-55.1</t>
  </si>
  <si>
    <t>31.9-69.8</t>
  </si>
  <si>
    <t>3.5-43.3</t>
  </si>
  <si>
    <t>5.2-72.4</t>
  </si>
  <si>
    <t>0.7-64.9</t>
  </si>
  <si>
    <t>34.5-63.2</t>
  </si>
  <si>
    <t>44.3-76.8</t>
  </si>
  <si>
    <t>0.4-166.7</t>
  </si>
  <si>
    <t>10.5-43.2</t>
  </si>
  <si>
    <t>1.0-60.2</t>
  </si>
  <si>
    <t>1.5-30.1</t>
  </si>
  <si>
    <t>5.9-58.9</t>
  </si>
  <si>
    <t>1.5-33.8</t>
  </si>
  <si>
    <t>0.5-4.8</t>
  </si>
  <si>
    <t>0.9-39.7</t>
  </si>
  <si>
    <t>0.9-63.8</t>
  </si>
  <si>
    <t>0.7-70.3</t>
  </si>
  <si>
    <t>0.2-54.3</t>
  </si>
  <si>
    <t>0.9-30.8</t>
  </si>
  <si>
    <t>0.1-108.7</t>
  </si>
  <si>
    <t>48.2-57.0</t>
  </si>
  <si>
    <t>44.5-52.5</t>
  </si>
  <si>
    <t>29.8-49.8</t>
  </si>
  <si>
    <t>43.2-56.0</t>
  </si>
  <si>
    <t>55.3-82.7</t>
  </si>
  <si>
    <t>73.3-136.9</t>
  </si>
  <si>
    <t>32.9-68.8</t>
  </si>
  <si>
    <t>57.4-75.9</t>
  </si>
  <si>
    <t>62.9-92.7</t>
  </si>
  <si>
    <t>37.7-48.5</t>
  </si>
  <si>
    <t>39.8-47.8</t>
  </si>
  <si>
    <t>31.2-41.6</t>
  </si>
  <si>
    <t>27.8-32.8</t>
  </si>
  <si>
    <t>16.5-25.5</t>
  </si>
  <si>
    <t>122.5-142.5</t>
  </si>
  <si>
    <t>1858.0-3970.0</t>
  </si>
  <si>
    <t>245.0-619.0</t>
  </si>
  <si>
    <t>28.5-36.4</t>
  </si>
  <si>
    <t>26.3-45.3</t>
  </si>
  <si>
    <t>225.0-432.0</t>
  </si>
  <si>
    <t>4730-7190.0</t>
  </si>
  <si>
    <t>1627-2370.0</t>
  </si>
  <si>
    <t>27.2-36.1</t>
  </si>
  <si>
    <t>2840-5730.0</t>
  </si>
  <si>
    <t>1270-2530.0</t>
  </si>
  <si>
    <t>51.2-55.1</t>
  </si>
  <si>
    <t>105.0-140.8</t>
  </si>
  <si>
    <t>323-1115.</t>
  </si>
  <si>
    <t>640-2135.0</t>
  </si>
  <si>
    <t>32.0-41.7</t>
  </si>
  <si>
    <t>mS/m</t>
  </si>
  <si>
    <t>Qlower</t>
  </si>
  <si>
    <t>Qupper</t>
  </si>
  <si>
    <t>M</t>
  </si>
  <si>
    <t>M/(n+1)</t>
  </si>
  <si>
    <t>n+1</t>
  </si>
  <si>
    <t>P</t>
  </si>
  <si>
    <t>Concentration</t>
  </si>
  <si>
    <r>
      <t>95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 xml:space="preserve"> percentile</t>
    </r>
  </si>
  <si>
    <r>
      <t>5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 xml:space="preserve"> percentile</t>
    </r>
  </si>
  <si>
    <t>Av</t>
  </si>
  <si>
    <t>16.5-7190</t>
  </si>
  <si>
    <t>27.8-3970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</si>
</sst>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6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.6"/>
      <color theme="1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9" fillId="4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0" fontId="10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9" xfId="0" applyNumberFormat="1" applyBorder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2" fontId="11" fillId="0" borderId="13" xfId="0" applyNumberFormat="1" applyFont="1" applyBorder="1" applyAlignment="1">
      <alignment horizontal="center"/>
    </xf>
    <xf numFmtId="2" fontId="11" fillId="0" borderId="14" xfId="0" applyNumberFormat="1" applyFont="1" applyBorder="1" applyAlignment="1">
      <alignment horizontal="center"/>
    </xf>
    <xf numFmtId="0" fontId="0" fillId="4" borderId="0" xfId="0" applyFill="1"/>
    <xf numFmtId="0" fontId="17" fillId="4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165" fontId="18" fillId="0" borderId="1" xfId="0" applyNumberFormat="1" applyFont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0" fillId="0" borderId="5" xfId="0" applyBorder="1"/>
    <xf numFmtId="0" fontId="11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0" fillId="0" borderId="1" xfId="0" applyBorder="1"/>
    <xf numFmtId="0" fontId="4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4" borderId="9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22" fillId="4" borderId="0" xfId="0" applyFont="1" applyFill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1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0" fontId="9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4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17" fontId="6" fillId="0" borderId="1" xfId="0" applyNumberFormat="1" applyFont="1" applyBorder="1" applyAlignment="1">
      <alignment horizontal="center"/>
    </xf>
    <xf numFmtId="17" fontId="1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" fontId="14" fillId="0" borderId="15" xfId="0" applyNumberFormat="1" applyFont="1" applyBorder="1" applyAlignment="1">
      <alignment horizontal="center"/>
    </xf>
    <xf numFmtId="17" fontId="14" fillId="0" borderId="7" xfId="0" applyNumberFormat="1" applyFont="1" applyBorder="1" applyAlignment="1">
      <alignment horizontal="center"/>
    </xf>
    <xf numFmtId="17" fontId="15" fillId="0" borderId="15" xfId="0" applyNumberFormat="1" applyFont="1" applyBorder="1" applyAlignment="1">
      <alignment horizontal="center"/>
    </xf>
    <xf numFmtId="17" fontId="15" fillId="0" borderId="7" xfId="0" applyNumberFormat="1" applyFont="1" applyBorder="1" applyAlignment="1">
      <alignment horizontal="center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/>
    </xf>
    <xf numFmtId="17" fontId="2" fillId="0" borderId="15" xfId="0" applyNumberFormat="1" applyFont="1" applyBorder="1" applyAlignment="1">
      <alignment horizontal="center"/>
    </xf>
    <xf numFmtId="17" fontId="2" fillId="0" borderId="7" xfId="0" applyNumberFormat="1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3" fillId="0" borderId="5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164" fontId="0" fillId="0" borderId="0" xfId="0" applyNumberFormat="1"/>
    <xf numFmtId="164" fontId="0" fillId="3" borderId="0" xfId="0" applyNumberFormat="1" applyFill="1" applyAlignment="1">
      <alignment horizontal="center"/>
    </xf>
    <xf numFmtId="0" fontId="11" fillId="3" borderId="2" xfId="0" applyFont="1" applyFill="1" applyBorder="1"/>
    <xf numFmtId="0" fontId="11" fillId="3" borderId="3" xfId="0" applyFont="1" applyFill="1" applyBorder="1"/>
    <xf numFmtId="164" fontId="0" fillId="3" borderId="10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17" fontId="14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0" fillId="3" borderId="11" xfId="0" applyFill="1" applyBorder="1"/>
    <xf numFmtId="0" fontId="11" fillId="3" borderId="11" xfId="0" applyFont="1" applyFill="1" applyBorder="1"/>
    <xf numFmtId="164" fontId="0" fillId="3" borderId="8" xfId="0" applyNumberFormat="1" applyFill="1" applyBorder="1" applyAlignment="1">
      <alignment horizontal="center"/>
    </xf>
    <xf numFmtId="0" fontId="11" fillId="9" borderId="0" xfId="0" applyFont="1" applyFill="1" applyAlignment="1">
      <alignment horizontal="center"/>
    </xf>
    <xf numFmtId="0" fontId="0" fillId="9" borderId="0" xfId="0" applyFill="1"/>
    <xf numFmtId="0" fontId="0" fillId="9" borderId="0" xfId="0" applyFill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0" xfId="0" applyNumberFormat="1" applyFill="1"/>
    <xf numFmtId="0" fontId="0" fillId="9" borderId="1" xfId="0" applyFill="1" applyBorder="1" applyAlignment="1">
      <alignment horizontal="left"/>
    </xf>
    <xf numFmtId="0" fontId="0" fillId="9" borderId="1" xfId="0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center"/>
    </xf>
    <xf numFmtId="0" fontId="0" fillId="0" borderId="0" xfId="0" applyFill="1"/>
    <xf numFmtId="164" fontId="0" fillId="0" borderId="11" xfId="0" applyNumberFormat="1" applyFill="1" applyBorder="1"/>
    <xf numFmtId="0" fontId="0" fillId="0" borderId="11" xfId="0" applyFill="1" applyBorder="1"/>
    <xf numFmtId="0" fontId="0" fillId="0" borderId="6" xfId="0" applyFill="1" applyBorder="1"/>
    <xf numFmtId="0" fontId="11" fillId="0" borderId="6" xfId="0" applyFont="1" applyFill="1" applyBorder="1" applyAlignment="1">
      <alignment horizontal="center"/>
    </xf>
    <xf numFmtId="0" fontId="0" fillId="0" borderId="7" xfId="0" applyFill="1" applyBorder="1"/>
    <xf numFmtId="164" fontId="0" fillId="0" borderId="0" xfId="0" applyNumberFormat="1" applyFill="1" applyBorder="1"/>
    <xf numFmtId="0" fontId="0" fillId="0" borderId="0" xfId="0" applyFill="1" applyBorder="1"/>
    <xf numFmtId="164" fontId="0" fillId="0" borderId="0" xfId="0" applyNumberFormat="1" applyFill="1" applyBorder="1" applyAlignment="1">
      <alignment horizontal="center"/>
    </xf>
    <xf numFmtId="0" fontId="0" fillId="0" borderId="9" xfId="0" applyFill="1" applyBorder="1"/>
    <xf numFmtId="164" fontId="0" fillId="0" borderId="11" xfId="0" applyNumberFormat="1" applyFill="1" applyBorder="1" applyAlignment="1">
      <alignment horizontal="center"/>
    </xf>
    <xf numFmtId="0" fontId="0" fillId="0" borderId="12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left"/>
    </xf>
    <xf numFmtId="17" fontId="11" fillId="0" borderId="6" xfId="0" applyNumberFormat="1" applyFont="1" applyFill="1" applyBorder="1" applyAlignment="1">
      <alignment horizontal="center"/>
    </xf>
    <xf numFmtId="17" fontId="15" fillId="0" borderId="6" xfId="0" applyNumberFormat="1" applyFont="1" applyFill="1" applyBorder="1" applyAlignment="1">
      <alignment horizontal="center"/>
    </xf>
    <xf numFmtId="0" fontId="11" fillId="0" borderId="6" xfId="0" applyFont="1" applyFill="1" applyBorder="1"/>
    <xf numFmtId="0" fontId="0" fillId="0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/>
    </xf>
    <xf numFmtId="0" fontId="0" fillId="0" borderId="10" xfId="0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9" borderId="0" xfId="0" applyFont="1" applyFill="1" applyAlignment="1">
      <alignment horizontal="center"/>
    </xf>
    <xf numFmtId="0" fontId="11" fillId="10" borderId="0" xfId="0" applyFont="1" applyFill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11" borderId="6" xfId="0" applyFont="1" applyFill="1" applyBorder="1" applyAlignment="1">
      <alignment horizontal="center"/>
    </xf>
    <xf numFmtId="0" fontId="11" fillId="12" borderId="6" xfId="0" applyFont="1" applyFill="1" applyBorder="1" applyAlignment="1">
      <alignment horizontal="center"/>
    </xf>
    <xf numFmtId="0" fontId="11" fillId="12" borderId="7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7" borderId="10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center"/>
    </xf>
    <xf numFmtId="0" fontId="6" fillId="7" borderId="12" xfId="0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pH-upper limit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pH!$AA$1</c:f>
              <c:strCache>
                <c:ptCount val="1"/>
                <c:pt idx="0">
                  <c:v>Concentration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pH!$Z$2:$Z$31</c:f>
              <c:numCache>
                <c:formatCode>0.0</c:formatCode>
                <c:ptCount val="30"/>
                <c:pt idx="0">
                  <c:v>3.3333333333333335</c:v>
                </c:pt>
                <c:pt idx="1">
                  <c:v>6.666666666666667</c:v>
                </c:pt>
                <c:pt idx="2">
                  <c:v>10</c:v>
                </c:pt>
                <c:pt idx="3">
                  <c:v>13.333333333333334</c:v>
                </c:pt>
                <c:pt idx="4">
                  <c:v>16.666666666666664</c:v>
                </c:pt>
                <c:pt idx="5">
                  <c:v>20</c:v>
                </c:pt>
                <c:pt idx="6">
                  <c:v>23.333333333333332</c:v>
                </c:pt>
                <c:pt idx="7">
                  <c:v>26.666666666666668</c:v>
                </c:pt>
                <c:pt idx="8">
                  <c:v>30</c:v>
                </c:pt>
                <c:pt idx="9">
                  <c:v>33.333333333333329</c:v>
                </c:pt>
                <c:pt idx="10">
                  <c:v>36.666666666666664</c:v>
                </c:pt>
                <c:pt idx="11">
                  <c:v>40</c:v>
                </c:pt>
                <c:pt idx="12">
                  <c:v>43.333333333333336</c:v>
                </c:pt>
                <c:pt idx="13">
                  <c:v>46.666666666666664</c:v>
                </c:pt>
                <c:pt idx="14">
                  <c:v>50</c:v>
                </c:pt>
                <c:pt idx="15">
                  <c:v>53.333333333333336</c:v>
                </c:pt>
                <c:pt idx="16">
                  <c:v>56.666666666666664</c:v>
                </c:pt>
                <c:pt idx="17">
                  <c:v>60</c:v>
                </c:pt>
                <c:pt idx="18">
                  <c:v>63.333333333333329</c:v>
                </c:pt>
                <c:pt idx="19">
                  <c:v>66.666666666666657</c:v>
                </c:pt>
                <c:pt idx="20">
                  <c:v>70</c:v>
                </c:pt>
                <c:pt idx="21">
                  <c:v>73.333333333333329</c:v>
                </c:pt>
                <c:pt idx="22">
                  <c:v>76.666666666666671</c:v>
                </c:pt>
                <c:pt idx="23">
                  <c:v>80</c:v>
                </c:pt>
                <c:pt idx="24">
                  <c:v>83.333333333333343</c:v>
                </c:pt>
                <c:pt idx="25">
                  <c:v>86.666666666666671</c:v>
                </c:pt>
                <c:pt idx="26">
                  <c:v>90</c:v>
                </c:pt>
                <c:pt idx="27">
                  <c:v>93.333333333333329</c:v>
                </c:pt>
                <c:pt idx="28">
                  <c:v>96.666666666666671</c:v>
                </c:pt>
                <c:pt idx="29">
                  <c:v>100</c:v>
                </c:pt>
              </c:numCache>
            </c:numRef>
          </c:xVal>
          <c:yVal>
            <c:numRef>
              <c:f>pH!$AA$2:$AA$31</c:f>
              <c:numCache>
                <c:formatCode>0.0</c:formatCode>
                <c:ptCount val="30"/>
                <c:pt idx="0">
                  <c:v>5.46</c:v>
                </c:pt>
                <c:pt idx="1">
                  <c:v>5.59</c:v>
                </c:pt>
                <c:pt idx="2">
                  <c:v>5.61</c:v>
                </c:pt>
                <c:pt idx="3">
                  <c:v>5.61</c:v>
                </c:pt>
                <c:pt idx="4">
                  <c:v>5.72</c:v>
                </c:pt>
                <c:pt idx="5">
                  <c:v>5.78</c:v>
                </c:pt>
                <c:pt idx="6">
                  <c:v>6.13</c:v>
                </c:pt>
                <c:pt idx="7">
                  <c:v>6.28</c:v>
                </c:pt>
                <c:pt idx="8">
                  <c:v>6.36</c:v>
                </c:pt>
                <c:pt idx="9">
                  <c:v>6.43</c:v>
                </c:pt>
                <c:pt idx="10">
                  <c:v>6.45</c:v>
                </c:pt>
                <c:pt idx="11">
                  <c:v>6.49</c:v>
                </c:pt>
                <c:pt idx="12">
                  <c:v>6.57</c:v>
                </c:pt>
                <c:pt idx="13">
                  <c:v>6.62</c:v>
                </c:pt>
                <c:pt idx="14">
                  <c:v>6.9</c:v>
                </c:pt>
                <c:pt idx="15">
                  <c:v>6.94</c:v>
                </c:pt>
                <c:pt idx="16">
                  <c:v>6.98</c:v>
                </c:pt>
                <c:pt idx="17">
                  <c:v>7.11</c:v>
                </c:pt>
                <c:pt idx="18">
                  <c:v>7.2</c:v>
                </c:pt>
                <c:pt idx="19">
                  <c:v>7.25</c:v>
                </c:pt>
                <c:pt idx="20">
                  <c:v>7.28</c:v>
                </c:pt>
                <c:pt idx="21">
                  <c:v>7.6</c:v>
                </c:pt>
                <c:pt idx="22">
                  <c:v>7.67</c:v>
                </c:pt>
                <c:pt idx="23">
                  <c:v>7.74</c:v>
                </c:pt>
                <c:pt idx="24">
                  <c:v>8.0399999999999991</c:v>
                </c:pt>
                <c:pt idx="25">
                  <c:v>8.09</c:v>
                </c:pt>
                <c:pt idx="26">
                  <c:v>8.4</c:v>
                </c:pt>
                <c:pt idx="27">
                  <c:v>8.9499999999999993</c:v>
                </c:pt>
                <c:pt idx="28">
                  <c:v>9.06</c:v>
                </c:pt>
                <c:pt idx="29">
                  <c:v>11.89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D7-4E35-A68F-18ABEBD11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012592"/>
        <c:axId val="573016200"/>
      </c:scatterChart>
      <c:valAx>
        <c:axId val="573012592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%Equaled or exceeded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016200"/>
        <c:crosses val="autoZero"/>
        <c:crossBetween val="midCat"/>
        <c:majorUnit val="10"/>
      </c:valAx>
      <c:valAx>
        <c:axId val="573016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Concentraton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01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pH-lower limit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pH!$AC$1</c:f>
              <c:strCache>
                <c:ptCount val="1"/>
                <c:pt idx="0">
                  <c:v>Concentration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pH!$Z$2:$Z$31</c:f>
              <c:numCache>
                <c:formatCode>0.0</c:formatCode>
                <c:ptCount val="30"/>
                <c:pt idx="0">
                  <c:v>3.3333333333333335</c:v>
                </c:pt>
                <c:pt idx="1">
                  <c:v>6.666666666666667</c:v>
                </c:pt>
                <c:pt idx="2">
                  <c:v>10</c:v>
                </c:pt>
                <c:pt idx="3">
                  <c:v>13.333333333333334</c:v>
                </c:pt>
                <c:pt idx="4">
                  <c:v>16.666666666666664</c:v>
                </c:pt>
                <c:pt idx="5">
                  <c:v>20</c:v>
                </c:pt>
                <c:pt idx="6">
                  <c:v>23.333333333333332</c:v>
                </c:pt>
                <c:pt idx="7">
                  <c:v>26.666666666666668</c:v>
                </c:pt>
                <c:pt idx="8">
                  <c:v>30</c:v>
                </c:pt>
                <c:pt idx="9">
                  <c:v>33.333333333333329</c:v>
                </c:pt>
                <c:pt idx="10">
                  <c:v>36.666666666666664</c:v>
                </c:pt>
                <c:pt idx="11">
                  <c:v>40</c:v>
                </c:pt>
                <c:pt idx="12">
                  <c:v>43.333333333333336</c:v>
                </c:pt>
                <c:pt idx="13">
                  <c:v>46.666666666666664</c:v>
                </c:pt>
                <c:pt idx="14">
                  <c:v>50</c:v>
                </c:pt>
                <c:pt idx="15">
                  <c:v>53.333333333333336</c:v>
                </c:pt>
                <c:pt idx="16">
                  <c:v>56.666666666666664</c:v>
                </c:pt>
                <c:pt idx="17">
                  <c:v>60</c:v>
                </c:pt>
                <c:pt idx="18">
                  <c:v>63.333333333333329</c:v>
                </c:pt>
                <c:pt idx="19">
                  <c:v>66.666666666666657</c:v>
                </c:pt>
                <c:pt idx="20">
                  <c:v>70</c:v>
                </c:pt>
                <c:pt idx="21">
                  <c:v>73.333333333333329</c:v>
                </c:pt>
                <c:pt idx="22">
                  <c:v>76.666666666666671</c:v>
                </c:pt>
                <c:pt idx="23">
                  <c:v>80</c:v>
                </c:pt>
                <c:pt idx="24">
                  <c:v>83.333333333333343</c:v>
                </c:pt>
                <c:pt idx="25">
                  <c:v>86.666666666666671</c:v>
                </c:pt>
                <c:pt idx="26">
                  <c:v>90</c:v>
                </c:pt>
                <c:pt idx="27">
                  <c:v>93.333333333333329</c:v>
                </c:pt>
                <c:pt idx="28">
                  <c:v>96.666666666666671</c:v>
                </c:pt>
                <c:pt idx="29">
                  <c:v>100</c:v>
                </c:pt>
              </c:numCache>
            </c:numRef>
          </c:xVal>
          <c:yVal>
            <c:numRef>
              <c:f>pH!$AC$2:$AC$31</c:f>
              <c:numCache>
                <c:formatCode>General</c:formatCode>
                <c:ptCount val="30"/>
                <c:pt idx="0">
                  <c:v>11.89</c:v>
                </c:pt>
                <c:pt idx="1">
                  <c:v>9.06</c:v>
                </c:pt>
                <c:pt idx="2">
                  <c:v>8.9499999999999993</c:v>
                </c:pt>
                <c:pt idx="3">
                  <c:v>8.4</c:v>
                </c:pt>
                <c:pt idx="4">
                  <c:v>8.09</c:v>
                </c:pt>
                <c:pt idx="5">
                  <c:v>8.0399999999999991</c:v>
                </c:pt>
                <c:pt idx="6">
                  <c:v>7.74</c:v>
                </c:pt>
                <c:pt idx="7">
                  <c:v>7.67</c:v>
                </c:pt>
                <c:pt idx="8">
                  <c:v>7.6</c:v>
                </c:pt>
                <c:pt idx="9">
                  <c:v>7.28</c:v>
                </c:pt>
                <c:pt idx="10">
                  <c:v>7.25</c:v>
                </c:pt>
                <c:pt idx="11">
                  <c:v>7.2</c:v>
                </c:pt>
                <c:pt idx="12">
                  <c:v>7.11</c:v>
                </c:pt>
                <c:pt idx="13">
                  <c:v>6.98</c:v>
                </c:pt>
                <c:pt idx="14">
                  <c:v>6.94</c:v>
                </c:pt>
                <c:pt idx="15">
                  <c:v>6.9</c:v>
                </c:pt>
                <c:pt idx="16">
                  <c:v>6.62</c:v>
                </c:pt>
                <c:pt idx="17">
                  <c:v>6.57</c:v>
                </c:pt>
                <c:pt idx="18">
                  <c:v>6.49</c:v>
                </c:pt>
                <c:pt idx="19">
                  <c:v>6.45</c:v>
                </c:pt>
                <c:pt idx="20">
                  <c:v>6.43</c:v>
                </c:pt>
                <c:pt idx="21">
                  <c:v>6.36</c:v>
                </c:pt>
                <c:pt idx="22">
                  <c:v>6.28</c:v>
                </c:pt>
                <c:pt idx="23">
                  <c:v>6.13</c:v>
                </c:pt>
                <c:pt idx="24">
                  <c:v>5.78</c:v>
                </c:pt>
                <c:pt idx="25">
                  <c:v>5.72</c:v>
                </c:pt>
                <c:pt idx="26">
                  <c:v>5.61</c:v>
                </c:pt>
                <c:pt idx="27">
                  <c:v>5.61</c:v>
                </c:pt>
                <c:pt idx="28">
                  <c:v>5.59</c:v>
                </c:pt>
                <c:pt idx="29">
                  <c:v>5.46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A3-4D18-8A72-A3D0624BD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53224"/>
        <c:axId val="582455848"/>
      </c:scatterChart>
      <c:valAx>
        <c:axId val="58245322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%Equaled or exceeded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55848"/>
        <c:crosses val="autoZero"/>
        <c:crossBetween val="midCat"/>
        <c:majorUnit val="10"/>
      </c:valAx>
      <c:valAx>
        <c:axId val="582455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53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Electrical conductivity (EC)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EC!$AA$1</c:f>
              <c:strCache>
                <c:ptCount val="1"/>
                <c:pt idx="0">
                  <c:v>Concentration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EC!$Z$2:$Z$31</c:f>
              <c:numCache>
                <c:formatCode>0.0</c:formatCode>
                <c:ptCount val="30"/>
                <c:pt idx="0">
                  <c:v>3.3333333333333335</c:v>
                </c:pt>
                <c:pt idx="1">
                  <c:v>6.666666666666667</c:v>
                </c:pt>
                <c:pt idx="2">
                  <c:v>10</c:v>
                </c:pt>
                <c:pt idx="3">
                  <c:v>13.333333333333334</c:v>
                </c:pt>
                <c:pt idx="4">
                  <c:v>16.666666666666664</c:v>
                </c:pt>
                <c:pt idx="5">
                  <c:v>20</c:v>
                </c:pt>
                <c:pt idx="6">
                  <c:v>23.333333333333332</c:v>
                </c:pt>
                <c:pt idx="7">
                  <c:v>26.666666666666668</c:v>
                </c:pt>
                <c:pt idx="8">
                  <c:v>30</c:v>
                </c:pt>
                <c:pt idx="9">
                  <c:v>33.333333333333329</c:v>
                </c:pt>
                <c:pt idx="10">
                  <c:v>36.666666666666664</c:v>
                </c:pt>
                <c:pt idx="11">
                  <c:v>40</c:v>
                </c:pt>
                <c:pt idx="12">
                  <c:v>43.333333333333336</c:v>
                </c:pt>
                <c:pt idx="13">
                  <c:v>46.666666666666664</c:v>
                </c:pt>
                <c:pt idx="14">
                  <c:v>50</c:v>
                </c:pt>
                <c:pt idx="15">
                  <c:v>53.333333333333336</c:v>
                </c:pt>
                <c:pt idx="16">
                  <c:v>56.666666666666664</c:v>
                </c:pt>
                <c:pt idx="17">
                  <c:v>60</c:v>
                </c:pt>
                <c:pt idx="18">
                  <c:v>63.333333333333329</c:v>
                </c:pt>
                <c:pt idx="19">
                  <c:v>66.666666666666657</c:v>
                </c:pt>
                <c:pt idx="20">
                  <c:v>70</c:v>
                </c:pt>
                <c:pt idx="21">
                  <c:v>73.333333333333329</c:v>
                </c:pt>
                <c:pt idx="22">
                  <c:v>76.666666666666671</c:v>
                </c:pt>
                <c:pt idx="23">
                  <c:v>80</c:v>
                </c:pt>
                <c:pt idx="24">
                  <c:v>83.333333333333343</c:v>
                </c:pt>
                <c:pt idx="25">
                  <c:v>86.666666666666671</c:v>
                </c:pt>
                <c:pt idx="26">
                  <c:v>90</c:v>
                </c:pt>
                <c:pt idx="27">
                  <c:v>93.333333333333329</c:v>
                </c:pt>
                <c:pt idx="28">
                  <c:v>96.666666666666671</c:v>
                </c:pt>
                <c:pt idx="29">
                  <c:v>100</c:v>
                </c:pt>
              </c:numCache>
            </c:numRef>
          </c:xVal>
          <c:yVal>
            <c:numRef>
              <c:f>EC!$AA$2:$AA$31</c:f>
              <c:numCache>
                <c:formatCode>0.0</c:formatCode>
                <c:ptCount val="30"/>
                <c:pt idx="0">
                  <c:v>25.5</c:v>
                </c:pt>
                <c:pt idx="1">
                  <c:v>32.799999999999997</c:v>
                </c:pt>
                <c:pt idx="2">
                  <c:v>36.1</c:v>
                </c:pt>
                <c:pt idx="3">
                  <c:v>36.4</c:v>
                </c:pt>
                <c:pt idx="4">
                  <c:v>41.6</c:v>
                </c:pt>
                <c:pt idx="5">
                  <c:v>41.7</c:v>
                </c:pt>
                <c:pt idx="6">
                  <c:v>45.3</c:v>
                </c:pt>
                <c:pt idx="7">
                  <c:v>47.8</c:v>
                </c:pt>
                <c:pt idx="8">
                  <c:v>48.5</c:v>
                </c:pt>
                <c:pt idx="9">
                  <c:v>49.8</c:v>
                </c:pt>
                <c:pt idx="10">
                  <c:v>52.4</c:v>
                </c:pt>
                <c:pt idx="11">
                  <c:v>55.1</c:v>
                </c:pt>
                <c:pt idx="12">
                  <c:v>56</c:v>
                </c:pt>
                <c:pt idx="13">
                  <c:v>57</c:v>
                </c:pt>
                <c:pt idx="14">
                  <c:v>68.8</c:v>
                </c:pt>
                <c:pt idx="15">
                  <c:v>75.900000000000006</c:v>
                </c:pt>
                <c:pt idx="16">
                  <c:v>82.7</c:v>
                </c:pt>
                <c:pt idx="17">
                  <c:v>92.7</c:v>
                </c:pt>
                <c:pt idx="18">
                  <c:v>136.9</c:v>
                </c:pt>
                <c:pt idx="19">
                  <c:v>140.80000000000001</c:v>
                </c:pt>
                <c:pt idx="20">
                  <c:v>142.5</c:v>
                </c:pt>
                <c:pt idx="21">
                  <c:v>432</c:v>
                </c:pt>
                <c:pt idx="22">
                  <c:v>619</c:v>
                </c:pt>
                <c:pt idx="23">
                  <c:v>1115</c:v>
                </c:pt>
                <c:pt idx="24">
                  <c:v>2135</c:v>
                </c:pt>
                <c:pt idx="25">
                  <c:v>2370</c:v>
                </c:pt>
                <c:pt idx="26">
                  <c:v>2530</c:v>
                </c:pt>
                <c:pt idx="27">
                  <c:v>3970</c:v>
                </c:pt>
                <c:pt idx="28">
                  <c:v>5730</c:v>
                </c:pt>
                <c:pt idx="29">
                  <c:v>7190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A5-42BB-A21C-B1F5DC578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023744"/>
        <c:axId val="573021120"/>
      </c:scatterChart>
      <c:valAx>
        <c:axId val="573023744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%Equaled or exceeded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021120"/>
        <c:crosses val="autoZero"/>
        <c:crossBetween val="midCat"/>
        <c:majorUnit val="10"/>
      </c:valAx>
      <c:valAx>
        <c:axId val="573021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Concentration (mS/m)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02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28574</xdr:colOff>
      <xdr:row>14</xdr:row>
      <xdr:rowOff>23811</xdr:rowOff>
    </xdr:from>
    <xdr:to>
      <xdr:col>37</xdr:col>
      <xdr:colOff>247649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BC8827-A88D-116C-73AF-FE97060AC0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33337</xdr:colOff>
      <xdr:row>0</xdr:row>
      <xdr:rowOff>4762</xdr:rowOff>
    </xdr:from>
    <xdr:to>
      <xdr:col>37</xdr:col>
      <xdr:colOff>214312</xdr:colOff>
      <xdr:row>13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925EE5-007E-26A2-DBA7-3F084C6A32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0.82396</cdr:x>
      <cdr:y>0.43576</cdr:y>
    </cdr:from>
    <cdr:to>
      <cdr:x>0.825</cdr:x>
      <cdr:y>0.79861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9BA1B226-F77E-A85A-2CF5-62A134F259E3}"/>
            </a:ext>
          </a:extLst>
        </cdr:cNvPr>
        <cdr:cNvCxnSpPr/>
      </cdr:nvCxnSpPr>
      <cdr:spPr>
        <a:xfrm xmlns:a="http://schemas.openxmlformats.org/drawingml/2006/main">
          <a:off x="3767138" y="1195388"/>
          <a:ext cx="4762" cy="99536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0.14479</cdr:x>
      <cdr:y>0.42882</cdr:y>
    </cdr:from>
    <cdr:to>
      <cdr:x>0.82708</cdr:x>
      <cdr:y>0.42882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16A38EF9-7A39-03DB-502F-EE6A2FADBA71}"/>
            </a:ext>
          </a:extLst>
        </cdr:cNvPr>
        <cdr:cNvCxnSpPr/>
      </cdr:nvCxnSpPr>
      <cdr:spPr>
        <a:xfrm xmlns:a="http://schemas.openxmlformats.org/drawingml/2006/main">
          <a:off x="661988" y="1176338"/>
          <a:ext cx="311943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</cdr:y>
    </cdr:from>
    <cdr:to>
      <cdr:x>0.2</cdr:x>
      <cdr:y>0.33333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59DF9D6D-C7F4-1103-0D7C-4611F7783F0D}"/>
            </a:ext>
          </a:extLst>
        </cdr:cNvPr>
        <cdr:cNvSpPr txBox="1"/>
      </cdr:nvSpPr>
      <cdr:spPr>
        <a:xfrm xmlns:a="http://schemas.openxmlformats.org/drawingml/2006/main">
          <a:off x="0" y="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ysClr val="windowText" lastClr="000000"/>
              </a:solidFill>
            </a:rPr>
            <a:t>(g)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0.82083</cdr:x>
      <cdr:y>0.53646</cdr:y>
    </cdr:from>
    <cdr:to>
      <cdr:x>0.82188</cdr:x>
      <cdr:y>0.7934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87DA275-25A6-C169-B0FB-41A8D2A2322B}"/>
            </a:ext>
          </a:extLst>
        </cdr:cNvPr>
        <cdr:cNvCxnSpPr/>
      </cdr:nvCxnSpPr>
      <cdr:spPr>
        <a:xfrm xmlns:a="http://schemas.openxmlformats.org/drawingml/2006/main" flipH="1">
          <a:off x="3752850" y="1471613"/>
          <a:ext cx="4763" cy="70485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0.12396</cdr:x>
      <cdr:y>0.53299</cdr:y>
    </cdr:from>
    <cdr:to>
      <cdr:x>0.82292</cdr:x>
      <cdr:y>0.53993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C51C709A-40B4-6DE3-096A-454F9D54246A}"/>
            </a:ext>
          </a:extLst>
        </cdr:cNvPr>
        <cdr:cNvCxnSpPr/>
      </cdr:nvCxnSpPr>
      <cdr:spPr>
        <a:xfrm xmlns:a="http://schemas.openxmlformats.org/drawingml/2006/main">
          <a:off x="566738" y="1462088"/>
          <a:ext cx="3195637" cy="1905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</cdr:y>
    </cdr:from>
    <cdr:to>
      <cdr:x>0.2</cdr:x>
      <cdr:y>0.33333</cdr:y>
    </cdr:to>
    <cdr:sp macro="" textlink="">
      <cdr:nvSpPr>
        <cdr:cNvPr id="10" name="TextBox 9">
          <a:extLst xmlns:a="http://schemas.openxmlformats.org/drawingml/2006/main">
            <a:ext uri="{FF2B5EF4-FFF2-40B4-BE49-F238E27FC236}">
              <a16:creationId xmlns:a16="http://schemas.microsoft.com/office/drawing/2014/main" id="{6C5DC4A0-E61B-0707-4613-3A201EDD6543}"/>
            </a:ext>
          </a:extLst>
        </cdr:cNvPr>
        <cdr:cNvSpPr txBox="1"/>
      </cdr:nvSpPr>
      <cdr:spPr>
        <a:xfrm xmlns:a="http://schemas.openxmlformats.org/drawingml/2006/main">
          <a:off x="0" y="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ysClr val="windowText" lastClr="000000"/>
              </a:solidFill>
            </a:rPr>
            <a:t>(h)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457200</xdr:colOff>
      <xdr:row>3</xdr:row>
      <xdr:rowOff>119062</xdr:rowOff>
    </xdr:from>
    <xdr:to>
      <xdr:col>25</xdr:col>
      <xdr:colOff>152400</xdr:colOff>
      <xdr:row>15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D3131C-6F2B-CCE5-A76A-B83AC21F22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</cdr:x>
      <cdr:y>0.33333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25D030B-312A-232D-FCA0-31C9FCFD79FB}"/>
            </a:ext>
          </a:extLst>
        </cdr:cNvPr>
        <cdr:cNvSpPr txBox="1"/>
      </cdr:nvSpPr>
      <cdr:spPr>
        <a:xfrm xmlns:a="http://schemas.openxmlformats.org/drawingml/2006/main">
          <a:off x="0" y="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ysClr val="windowText" lastClr="000000"/>
              </a:solidFill>
            </a:rPr>
            <a:t>(f)</a:t>
          </a:r>
        </a:p>
      </cdr:txBody>
    </cdr:sp>
  </cdr:relSizeAnchor>
  <cdr:relSizeAnchor xmlns:cdr="http://schemas.openxmlformats.org/drawingml/2006/chartDrawing">
    <cdr:from>
      <cdr:x>0.825</cdr:x>
      <cdr:y>0.61285</cdr:y>
    </cdr:from>
    <cdr:to>
      <cdr:x>0.825</cdr:x>
      <cdr:y>0.79514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207A410F-1007-3262-EF03-C35EF84185B4}"/>
            </a:ext>
          </a:extLst>
        </cdr:cNvPr>
        <cdr:cNvCxnSpPr/>
      </cdr:nvCxnSpPr>
      <cdr:spPr>
        <a:xfrm xmlns:a="http://schemas.openxmlformats.org/drawingml/2006/main">
          <a:off x="3771900" y="1681163"/>
          <a:ext cx="0" cy="50006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0.16875</cdr:x>
      <cdr:y>0.61632</cdr:y>
    </cdr:from>
    <cdr:to>
      <cdr:x>0.82708</cdr:x>
      <cdr:y>0.61632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63908187-A3BE-7CFE-07FE-BA5469209E80}"/>
            </a:ext>
          </a:extLst>
        </cdr:cNvPr>
        <cdr:cNvCxnSpPr/>
      </cdr:nvCxnSpPr>
      <cdr:spPr>
        <a:xfrm xmlns:a="http://schemas.openxmlformats.org/drawingml/2006/main">
          <a:off x="771525" y="1690688"/>
          <a:ext cx="3009900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48"/>
  <sheetViews>
    <sheetView topLeftCell="A40" workbookViewId="0">
      <selection activeCell="H11" sqref="H11"/>
    </sheetView>
  </sheetViews>
  <sheetFormatPr defaultRowHeight="15" x14ac:dyDescent="0.25"/>
  <cols>
    <col min="2" max="2" width="10.140625" bestFit="1" customWidth="1"/>
    <col min="3" max="3" width="33.42578125" bestFit="1" customWidth="1"/>
    <col min="4" max="4" width="11.42578125" bestFit="1" customWidth="1"/>
    <col min="5" max="5" width="10.7109375" bestFit="1" customWidth="1"/>
    <col min="6" max="6" width="10.5703125" bestFit="1" customWidth="1"/>
  </cols>
  <sheetData>
    <row r="3" spans="1:12" ht="15.75" x14ac:dyDescent="0.25">
      <c r="B3" s="221" t="s">
        <v>243</v>
      </c>
      <c r="C3" s="221"/>
      <c r="D3" s="221"/>
      <c r="E3" s="221"/>
      <c r="F3" s="221"/>
    </row>
    <row r="4" spans="1:12" ht="15.75" x14ac:dyDescent="0.25">
      <c r="A4" s="56"/>
      <c r="B4" s="55" t="s">
        <v>244</v>
      </c>
      <c r="C4" s="55" t="s">
        <v>271</v>
      </c>
      <c r="D4" s="55" t="s">
        <v>245</v>
      </c>
      <c r="E4" s="55" t="s">
        <v>246</v>
      </c>
      <c r="F4" s="55" t="s">
        <v>247</v>
      </c>
      <c r="G4" s="63" t="s">
        <v>341</v>
      </c>
    </row>
    <row r="5" spans="1:12" ht="15.75" x14ac:dyDescent="0.25">
      <c r="B5" s="29" t="s">
        <v>248</v>
      </c>
      <c r="C5" s="29" t="s">
        <v>249</v>
      </c>
      <c r="D5" s="29">
        <v>-34.715870000000002</v>
      </c>
      <c r="E5" s="29">
        <v>19.93937</v>
      </c>
      <c r="F5" s="45">
        <v>20</v>
      </c>
    </row>
    <row r="6" spans="1:12" ht="15.75" x14ac:dyDescent="0.25">
      <c r="B6" s="29" t="s">
        <v>250</v>
      </c>
      <c r="C6" s="29" t="s">
        <v>251</v>
      </c>
      <c r="D6" s="29">
        <v>-34.694189999999999</v>
      </c>
      <c r="E6" s="29">
        <v>19.968640000000001</v>
      </c>
      <c r="F6" s="29">
        <v>16</v>
      </c>
    </row>
    <row r="7" spans="1:12" ht="15.75" x14ac:dyDescent="0.25">
      <c r="B7" s="29" t="s">
        <v>252</v>
      </c>
      <c r="C7" s="29" t="s">
        <v>269</v>
      </c>
      <c r="D7" s="29">
        <v>-34.720230000000001</v>
      </c>
      <c r="E7" s="29">
        <v>19.997920000000001</v>
      </c>
      <c r="F7" s="29">
        <v>40</v>
      </c>
      <c r="G7" s="41" t="s">
        <v>340</v>
      </c>
      <c r="H7" s="41"/>
      <c r="I7" s="41"/>
      <c r="J7" s="41"/>
      <c r="K7" s="41"/>
      <c r="L7" s="41"/>
    </row>
    <row r="8" spans="1:12" ht="15.75" x14ac:dyDescent="0.25">
      <c r="B8" s="29" t="s">
        <v>227</v>
      </c>
      <c r="C8" s="29" t="s">
        <v>253</v>
      </c>
      <c r="D8" s="29">
        <v>-34.605350000000001</v>
      </c>
      <c r="E8" s="29">
        <v>19.797609999999999</v>
      </c>
      <c r="F8" s="29">
        <v>50</v>
      </c>
    </row>
    <row r="9" spans="1:12" ht="15.75" x14ac:dyDescent="0.25">
      <c r="B9" s="29" t="s">
        <v>228</v>
      </c>
      <c r="C9" s="29" t="s">
        <v>253</v>
      </c>
      <c r="D9" s="29">
        <v>-34.605350000000001</v>
      </c>
      <c r="E9" s="29">
        <v>19.79758</v>
      </c>
      <c r="F9" s="29">
        <v>20</v>
      </c>
    </row>
    <row r="10" spans="1:12" ht="15.75" x14ac:dyDescent="0.25">
      <c r="B10" s="29" t="s">
        <v>229</v>
      </c>
      <c r="C10" s="29" t="s">
        <v>253</v>
      </c>
      <c r="D10" s="29">
        <v>-34.605609999999999</v>
      </c>
      <c r="E10" s="29">
        <v>19.79758</v>
      </c>
      <c r="F10" s="29">
        <v>50</v>
      </c>
    </row>
    <row r="11" spans="1:12" ht="15.75" x14ac:dyDescent="0.25">
      <c r="B11" s="29" t="s">
        <v>230</v>
      </c>
      <c r="C11" s="29" t="s">
        <v>253</v>
      </c>
      <c r="D11" s="29">
        <v>-34.605609999999999</v>
      </c>
      <c r="E11" s="29">
        <v>19.797529999999998</v>
      </c>
      <c r="F11" s="29">
        <v>20</v>
      </c>
    </row>
    <row r="12" spans="1:12" ht="15.75" x14ac:dyDescent="0.25">
      <c r="B12" s="29" t="s">
        <v>231</v>
      </c>
      <c r="C12" s="29" t="s">
        <v>253</v>
      </c>
      <c r="D12" s="29">
        <v>-34.605310000000003</v>
      </c>
      <c r="E12" s="29">
        <v>19.797409999999999</v>
      </c>
      <c r="F12" s="29">
        <v>8</v>
      </c>
    </row>
    <row r="13" spans="1:12" ht="15.75" x14ac:dyDescent="0.25">
      <c r="B13" s="29" t="s">
        <v>232</v>
      </c>
      <c r="C13" s="29" t="s">
        <v>270</v>
      </c>
      <c r="D13" s="29">
        <v>-34.529580000000003</v>
      </c>
      <c r="E13" s="29">
        <v>19.752549999999999</v>
      </c>
      <c r="F13" s="29">
        <v>60</v>
      </c>
    </row>
    <row r="14" spans="1:12" ht="15.75" x14ac:dyDescent="0.25">
      <c r="B14" s="29" t="s">
        <v>233</v>
      </c>
      <c r="C14" s="29" t="s">
        <v>270</v>
      </c>
      <c r="D14" s="29">
        <v>-34.529609999999998</v>
      </c>
      <c r="E14" s="29">
        <v>19.752520000000001</v>
      </c>
      <c r="F14" s="29">
        <v>20</v>
      </c>
    </row>
    <row r="15" spans="1:12" ht="15.75" x14ac:dyDescent="0.25">
      <c r="B15" s="29" t="s">
        <v>234</v>
      </c>
      <c r="C15" s="29" t="s">
        <v>272</v>
      </c>
      <c r="D15" s="29">
        <v>-34.534889999999997</v>
      </c>
      <c r="E15" s="29">
        <v>19.829090000000001</v>
      </c>
      <c r="F15" s="29">
        <v>60</v>
      </c>
    </row>
    <row r="16" spans="1:12" ht="15.75" x14ac:dyDescent="0.25">
      <c r="B16" s="29" t="s">
        <v>254</v>
      </c>
      <c r="C16" s="29" t="s">
        <v>272</v>
      </c>
      <c r="D16" s="29">
        <v>-34.534849999999999</v>
      </c>
      <c r="E16" s="29">
        <v>19.8291</v>
      </c>
      <c r="F16" s="29">
        <v>20</v>
      </c>
    </row>
    <row r="17" spans="2:9" ht="15.75" x14ac:dyDescent="0.25">
      <c r="B17" s="29" t="s">
        <v>236</v>
      </c>
      <c r="C17" s="29" t="s">
        <v>273</v>
      </c>
      <c r="D17" s="29">
        <v>-34.586939999999998</v>
      </c>
      <c r="E17" s="29">
        <v>19.669440000000002</v>
      </c>
      <c r="F17" s="29">
        <v>55</v>
      </c>
    </row>
    <row r="18" spans="2:9" ht="15.75" x14ac:dyDescent="0.25">
      <c r="B18" s="29" t="s">
        <v>237</v>
      </c>
      <c r="C18" s="29" t="s">
        <v>273</v>
      </c>
      <c r="D18" s="29">
        <v>-34.586939999999998</v>
      </c>
      <c r="E18" s="29">
        <v>19.669440000000002</v>
      </c>
      <c r="F18" s="29">
        <v>20</v>
      </c>
    </row>
    <row r="19" spans="2:9" ht="15.75" x14ac:dyDescent="0.25">
      <c r="B19" s="29" t="s">
        <v>274</v>
      </c>
      <c r="C19" s="29" t="s">
        <v>275</v>
      </c>
      <c r="D19" s="29">
        <v>-34.586750000000002</v>
      </c>
      <c r="E19" s="29">
        <v>19.665469999999999</v>
      </c>
      <c r="F19" s="29" t="s">
        <v>255</v>
      </c>
    </row>
    <row r="20" spans="2:9" ht="15.75" x14ac:dyDescent="0.25">
      <c r="B20" s="29" t="s">
        <v>276</v>
      </c>
      <c r="C20" s="29" t="s">
        <v>275</v>
      </c>
      <c r="D20" s="29">
        <v>-34.585749999999997</v>
      </c>
      <c r="E20" s="29">
        <v>19.66911</v>
      </c>
      <c r="F20" s="29" t="s">
        <v>256</v>
      </c>
    </row>
    <row r="21" spans="2:9" ht="15.75" x14ac:dyDescent="0.25">
      <c r="B21" s="29" t="s">
        <v>279</v>
      </c>
      <c r="C21" s="43" t="s">
        <v>283</v>
      </c>
      <c r="D21" s="29">
        <v>-34.534917</v>
      </c>
      <c r="E21" s="29">
        <v>19.828379999999999</v>
      </c>
      <c r="F21" s="45">
        <v>100</v>
      </c>
    </row>
    <row r="22" spans="2:9" ht="15.75" x14ac:dyDescent="0.25">
      <c r="B22" s="29" t="s">
        <v>280</v>
      </c>
      <c r="C22" s="43" t="s">
        <v>283</v>
      </c>
      <c r="D22" s="29">
        <v>-34.534661</v>
      </c>
      <c r="E22" s="29">
        <v>19.826789999999999</v>
      </c>
      <c r="F22" s="45">
        <v>60</v>
      </c>
    </row>
    <row r="23" spans="2:9" ht="15.75" x14ac:dyDescent="0.25">
      <c r="B23" s="29" t="s">
        <v>281</v>
      </c>
      <c r="C23" s="43" t="s">
        <v>272</v>
      </c>
      <c r="D23" s="29">
        <v>-34.534655000000001</v>
      </c>
      <c r="E23" s="29">
        <v>19.826730000000001</v>
      </c>
      <c r="F23" s="45">
        <v>20</v>
      </c>
    </row>
    <row r="24" spans="2:9" ht="15.75" x14ac:dyDescent="0.25">
      <c r="B24" s="29" t="s">
        <v>282</v>
      </c>
      <c r="C24" s="43" t="s">
        <v>283</v>
      </c>
      <c r="D24" s="29">
        <v>-34.534669999999998</v>
      </c>
      <c r="E24" s="29">
        <v>19.720500000000001</v>
      </c>
      <c r="F24" s="45">
        <v>6</v>
      </c>
    </row>
    <row r="25" spans="2:9" ht="15.75" x14ac:dyDescent="0.25">
      <c r="B25" s="29" t="s">
        <v>277</v>
      </c>
      <c r="C25" s="29" t="s">
        <v>278</v>
      </c>
      <c r="D25" s="46">
        <v>-34.515583329999998</v>
      </c>
      <c r="E25" s="46">
        <v>19.81438889</v>
      </c>
      <c r="F25" s="45" t="s">
        <v>200</v>
      </c>
    </row>
    <row r="26" spans="2:9" ht="15.75" x14ac:dyDescent="0.25">
      <c r="B26" s="29" t="s">
        <v>284</v>
      </c>
      <c r="C26" s="43" t="s">
        <v>294</v>
      </c>
      <c r="D26" s="46">
        <v>-34.477418</v>
      </c>
      <c r="E26" s="46">
        <v>19.744900000000001</v>
      </c>
      <c r="F26" s="45">
        <v>20</v>
      </c>
    </row>
    <row r="27" spans="2:9" ht="15.75" x14ac:dyDescent="0.25">
      <c r="B27" s="42" t="s">
        <v>300</v>
      </c>
      <c r="C27" s="44" t="s">
        <v>294</v>
      </c>
      <c r="D27" s="46">
        <v>-34.52628</v>
      </c>
      <c r="E27" s="46">
        <v>19.753699999999998</v>
      </c>
      <c r="F27" s="47">
        <v>50</v>
      </c>
      <c r="G27" s="41" t="s">
        <v>301</v>
      </c>
      <c r="H27" s="41"/>
      <c r="I27" s="41"/>
    </row>
    <row r="28" spans="2:9" ht="15.75" x14ac:dyDescent="0.25">
      <c r="B28" s="29" t="s">
        <v>285</v>
      </c>
      <c r="C28" s="43" t="s">
        <v>295</v>
      </c>
      <c r="D28" s="46">
        <v>-34.477446</v>
      </c>
      <c r="E28" s="46">
        <v>19.744900000000001</v>
      </c>
      <c r="F28" s="45">
        <v>50</v>
      </c>
    </row>
    <row r="29" spans="2:9" ht="15.75" x14ac:dyDescent="0.25">
      <c r="B29" s="29" t="s">
        <v>286</v>
      </c>
      <c r="C29" s="43" t="s">
        <v>295</v>
      </c>
      <c r="D29" s="46">
        <v>-34.47683</v>
      </c>
      <c r="E29" s="46">
        <v>19.745999999999999</v>
      </c>
      <c r="F29" s="45">
        <v>30</v>
      </c>
    </row>
    <row r="30" spans="2:9" ht="15.75" x14ac:dyDescent="0.25">
      <c r="B30" s="29" t="s">
        <v>287</v>
      </c>
      <c r="C30" s="43" t="s">
        <v>296</v>
      </c>
      <c r="D30" s="46">
        <v>-34.477418</v>
      </c>
      <c r="E30" s="46">
        <v>19.744900000000001</v>
      </c>
      <c r="F30" s="45">
        <v>12</v>
      </c>
    </row>
    <row r="31" spans="2:9" ht="15.75" x14ac:dyDescent="0.25">
      <c r="B31" s="29" t="s">
        <v>288</v>
      </c>
      <c r="C31" s="43" t="s">
        <v>297</v>
      </c>
      <c r="D31" s="46">
        <v>-34.533078000000003</v>
      </c>
      <c r="E31" s="46">
        <v>19.720500000000001</v>
      </c>
      <c r="F31" s="45">
        <v>50</v>
      </c>
    </row>
    <row r="32" spans="2:9" ht="15.75" x14ac:dyDescent="0.25">
      <c r="B32" s="29" t="s">
        <v>289</v>
      </c>
      <c r="C32" s="43" t="s">
        <v>297</v>
      </c>
      <c r="D32" s="46">
        <v>-34.53302</v>
      </c>
      <c r="E32" s="46">
        <v>19.720400000000001</v>
      </c>
      <c r="F32" s="45">
        <v>7</v>
      </c>
    </row>
    <row r="33" spans="2:6" ht="15.75" x14ac:dyDescent="0.25">
      <c r="B33" s="29" t="s">
        <v>290</v>
      </c>
      <c r="C33" s="43" t="s">
        <v>298</v>
      </c>
      <c r="D33" s="46">
        <v>-34.603749999999998</v>
      </c>
      <c r="E33" s="46">
        <v>19.799800000000001</v>
      </c>
      <c r="F33" s="45">
        <v>60</v>
      </c>
    </row>
    <row r="34" spans="2:6" ht="15.75" x14ac:dyDescent="0.25">
      <c r="B34" s="29" t="s">
        <v>291</v>
      </c>
      <c r="C34" s="43" t="s">
        <v>298</v>
      </c>
      <c r="D34" s="46">
        <v>-34.603704999999998</v>
      </c>
      <c r="E34" s="46">
        <v>19.799700000000001</v>
      </c>
      <c r="F34" s="45">
        <v>7</v>
      </c>
    </row>
    <row r="35" spans="2:6" ht="15.75" x14ac:dyDescent="0.25">
      <c r="B35" s="29" t="s">
        <v>292</v>
      </c>
      <c r="C35" s="43" t="s">
        <v>299</v>
      </c>
      <c r="D35" s="46">
        <v>-34.488722000000003</v>
      </c>
      <c r="E35" s="46">
        <v>19.695</v>
      </c>
      <c r="F35" s="45">
        <v>50</v>
      </c>
    </row>
    <row r="36" spans="2:6" ht="15.75" x14ac:dyDescent="0.25">
      <c r="B36" s="29" t="s">
        <v>293</v>
      </c>
      <c r="C36" s="43" t="s">
        <v>299</v>
      </c>
      <c r="D36" s="46">
        <v>-34.488722000000003</v>
      </c>
      <c r="E36" s="46">
        <v>19.694900000000001</v>
      </c>
      <c r="F36" s="45">
        <v>11</v>
      </c>
    </row>
    <row r="37" spans="2:6" ht="15.75" x14ac:dyDescent="0.25">
      <c r="B37" s="29" t="s">
        <v>223</v>
      </c>
      <c r="C37" s="29" t="s">
        <v>259</v>
      </c>
      <c r="D37" s="29">
        <v>-34.544939999999997</v>
      </c>
      <c r="E37" s="29">
        <v>19.857500000000002</v>
      </c>
      <c r="F37" s="29">
        <v>60</v>
      </c>
    </row>
    <row r="38" spans="2:6" ht="15.75" x14ac:dyDescent="0.25">
      <c r="B38" s="29" t="s">
        <v>238</v>
      </c>
      <c r="C38" s="29" t="s">
        <v>260</v>
      </c>
      <c r="D38" s="29">
        <v>-34.680370000000003</v>
      </c>
      <c r="E38" s="29">
        <v>19.869900000000001</v>
      </c>
      <c r="F38" s="29">
        <v>7.3</v>
      </c>
    </row>
    <row r="39" spans="2:6" ht="15.75" x14ac:dyDescent="0.25">
      <c r="B39" s="45" t="s">
        <v>261</v>
      </c>
      <c r="C39" s="30" t="s">
        <v>262</v>
      </c>
      <c r="D39" s="46">
        <v>-34.647500000000001</v>
      </c>
      <c r="E39" s="46">
        <v>19.903166670000001</v>
      </c>
      <c r="F39" s="29"/>
    </row>
    <row r="40" spans="2:6" ht="15.75" x14ac:dyDescent="0.25">
      <c r="B40" s="29" t="s">
        <v>239</v>
      </c>
      <c r="C40" s="29" t="s">
        <v>262</v>
      </c>
      <c r="D40" s="29">
        <v>-34.647709999999996</v>
      </c>
      <c r="E40" s="29">
        <v>19.903030000000001</v>
      </c>
      <c r="F40" s="29">
        <v>10.6</v>
      </c>
    </row>
    <row r="41" spans="2:6" ht="15.75" x14ac:dyDescent="0.25">
      <c r="B41" s="30" t="s">
        <v>263</v>
      </c>
      <c r="C41" s="30" t="s">
        <v>264</v>
      </c>
      <c r="D41" s="46">
        <v>-34.686999999999998</v>
      </c>
      <c r="E41" s="46">
        <v>19.924305560000001</v>
      </c>
      <c r="F41" s="29"/>
    </row>
    <row r="42" spans="2:6" ht="15.75" x14ac:dyDescent="0.25">
      <c r="B42" s="29" t="s">
        <v>240</v>
      </c>
      <c r="C42" s="29" t="s">
        <v>264</v>
      </c>
      <c r="D42" s="29">
        <v>-34.68683</v>
      </c>
      <c r="E42" s="29">
        <v>19.924469999999999</v>
      </c>
      <c r="F42" s="29">
        <v>4</v>
      </c>
    </row>
    <row r="43" spans="2:6" ht="15.75" x14ac:dyDescent="0.25">
      <c r="B43" s="30" t="s">
        <v>265</v>
      </c>
      <c r="C43" s="30" t="s">
        <v>302</v>
      </c>
      <c r="D43" s="46">
        <v>-34.71611111</v>
      </c>
      <c r="E43" s="46">
        <v>19.93933333</v>
      </c>
      <c r="F43" s="29"/>
    </row>
    <row r="44" spans="2:6" ht="15.75" x14ac:dyDescent="0.25">
      <c r="B44" s="29" t="s">
        <v>241</v>
      </c>
      <c r="C44" s="29" t="s">
        <v>303</v>
      </c>
      <c r="D44" s="29">
        <v>-34.715649999999997</v>
      </c>
      <c r="E44" s="29">
        <v>19.939409999999999</v>
      </c>
      <c r="F44" s="29">
        <v>9.3000000000000007</v>
      </c>
    </row>
    <row r="45" spans="2:6" ht="15.75" x14ac:dyDescent="0.25">
      <c r="B45" s="30" t="s">
        <v>266</v>
      </c>
      <c r="C45" s="30" t="s">
        <v>267</v>
      </c>
      <c r="D45" s="29">
        <v>-34.687919999999998</v>
      </c>
      <c r="E45" s="29">
        <v>19.996110000000002</v>
      </c>
      <c r="F45" s="29">
        <v>3.2</v>
      </c>
    </row>
    <row r="46" spans="2:6" ht="15.75" x14ac:dyDescent="0.25">
      <c r="B46" s="29" t="s">
        <v>268</v>
      </c>
      <c r="C46" s="29" t="s">
        <v>267</v>
      </c>
      <c r="D46" s="46">
        <v>-34.72061111</v>
      </c>
      <c r="E46" s="46">
        <v>19.99813889</v>
      </c>
      <c r="F46" s="29"/>
    </row>
    <row r="47" spans="2:6" ht="15.75" x14ac:dyDescent="0.25">
      <c r="B47" s="30" t="s">
        <v>242</v>
      </c>
      <c r="C47" s="30" t="s">
        <v>253</v>
      </c>
      <c r="D47" s="29">
        <v>-34.605580000000003</v>
      </c>
      <c r="E47" s="29">
        <v>19.797470000000001</v>
      </c>
      <c r="F47" s="29">
        <v>3.4</v>
      </c>
    </row>
    <row r="48" spans="2:6" ht="15.75" x14ac:dyDescent="0.25">
      <c r="B48" s="29" t="s">
        <v>222</v>
      </c>
      <c r="C48" s="29" t="s">
        <v>257</v>
      </c>
      <c r="D48" s="29">
        <v>-34.58719</v>
      </c>
      <c r="E48" s="29">
        <v>19.678170000000001</v>
      </c>
      <c r="F48" s="29" t="s">
        <v>258</v>
      </c>
    </row>
  </sheetData>
  <mergeCells count="1">
    <mergeCell ref="B3:F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H39"/>
  <sheetViews>
    <sheetView zoomScale="90" zoomScaleNormal="90" workbookViewId="0">
      <pane xSplit="1" ySplit="2" topLeftCell="U3" activePane="bottomRight" state="frozen"/>
      <selection pane="topRight" activeCell="B1" sqref="B1"/>
      <selection pane="bottomLeft" activeCell="A3" sqref="A3"/>
      <selection pane="bottomRight" activeCell="AE32" sqref="Z2:AE32"/>
    </sheetView>
  </sheetViews>
  <sheetFormatPr defaultRowHeight="15.75" x14ac:dyDescent="0.25"/>
  <cols>
    <col min="1" max="1" width="29.85546875" style="112" customWidth="1"/>
    <col min="2" max="2" width="15" style="14" bestFit="1" customWidth="1"/>
    <col min="3" max="3" width="12.85546875" bestFit="1" customWidth="1"/>
    <col min="4" max="7" width="14.85546875" style="25" customWidth="1"/>
    <col min="8" max="8" width="9.7109375" customWidth="1"/>
    <col min="32" max="32" width="29.85546875" style="112" customWidth="1"/>
    <col min="34" max="34" width="18.28515625" customWidth="1"/>
  </cols>
  <sheetData>
    <row r="1" spans="1:34" x14ac:dyDescent="0.25">
      <c r="A1" s="107"/>
      <c r="B1" s="230" t="s">
        <v>0</v>
      </c>
      <c r="C1" s="231"/>
      <c r="D1" s="231"/>
      <c r="E1" s="231"/>
      <c r="F1" s="231"/>
      <c r="G1" s="232"/>
      <c r="H1" s="238" t="s">
        <v>1</v>
      </c>
      <c r="I1" s="239"/>
      <c r="J1" s="239"/>
      <c r="K1" s="239"/>
      <c r="L1" s="239"/>
      <c r="M1" s="240"/>
      <c r="N1" s="241" t="s">
        <v>4</v>
      </c>
      <c r="O1" s="242"/>
      <c r="P1" s="242"/>
      <c r="Q1" s="242"/>
      <c r="R1" s="242"/>
      <c r="S1" s="243"/>
      <c r="T1" s="244" t="s">
        <v>6</v>
      </c>
      <c r="U1" s="245"/>
      <c r="V1" s="245"/>
      <c r="W1" s="245"/>
      <c r="X1" s="245"/>
      <c r="Y1" s="246"/>
      <c r="Z1" s="236" t="s">
        <v>5</v>
      </c>
      <c r="AA1" s="237"/>
      <c r="AB1" s="237"/>
      <c r="AC1" s="237"/>
      <c r="AD1" s="237"/>
      <c r="AE1" s="64"/>
      <c r="AF1" s="107"/>
    </row>
    <row r="2" spans="1:34" s="24" customFormat="1" x14ac:dyDescent="0.25">
      <c r="A2" s="108"/>
      <c r="B2" s="128">
        <v>44197</v>
      </c>
      <c r="C2" s="128">
        <v>44228</v>
      </c>
      <c r="D2" s="128">
        <v>44256</v>
      </c>
      <c r="E2" s="129">
        <v>44317</v>
      </c>
      <c r="F2" s="129">
        <v>44378</v>
      </c>
      <c r="G2" s="129">
        <v>44440</v>
      </c>
      <c r="H2" s="128">
        <v>44197</v>
      </c>
      <c r="I2" s="128">
        <v>44228</v>
      </c>
      <c r="J2" s="128">
        <v>44256</v>
      </c>
      <c r="K2" s="129">
        <v>44317</v>
      </c>
      <c r="L2" s="129">
        <v>44378</v>
      </c>
      <c r="M2" s="129">
        <v>44440</v>
      </c>
      <c r="N2" s="128">
        <v>44197</v>
      </c>
      <c r="O2" s="128">
        <v>44228</v>
      </c>
      <c r="P2" s="128">
        <v>44256</v>
      </c>
      <c r="Q2" s="129">
        <v>44317</v>
      </c>
      <c r="R2" s="129">
        <v>44378</v>
      </c>
      <c r="S2" s="129">
        <v>44440</v>
      </c>
      <c r="T2" s="128">
        <v>44197</v>
      </c>
      <c r="U2" s="128">
        <v>44228</v>
      </c>
      <c r="V2" s="128">
        <v>44256</v>
      </c>
      <c r="W2" s="129">
        <v>44317</v>
      </c>
      <c r="X2" s="129">
        <v>44378</v>
      </c>
      <c r="Y2" s="129">
        <v>44440</v>
      </c>
      <c r="Z2" s="128">
        <v>44197</v>
      </c>
      <c r="AA2" s="128">
        <v>44228</v>
      </c>
      <c r="AB2" s="128">
        <v>44256</v>
      </c>
      <c r="AC2" s="129">
        <v>44317</v>
      </c>
      <c r="AD2" s="129">
        <v>44378</v>
      </c>
      <c r="AE2" s="129">
        <v>44440</v>
      </c>
      <c r="AF2" s="112"/>
    </row>
    <row r="3" spans="1:34" x14ac:dyDescent="0.25">
      <c r="A3" s="109" t="s">
        <v>31</v>
      </c>
      <c r="B3" s="85" t="s">
        <v>132</v>
      </c>
      <c r="C3" s="90" t="s">
        <v>160</v>
      </c>
      <c r="D3" s="86" t="s">
        <v>187</v>
      </c>
      <c r="E3" s="86" t="s">
        <v>203</v>
      </c>
      <c r="F3" s="86" t="s">
        <v>328</v>
      </c>
      <c r="G3" s="106" t="s">
        <v>39</v>
      </c>
      <c r="H3" s="86">
        <v>5.61</v>
      </c>
      <c r="I3" s="86">
        <v>5.15</v>
      </c>
      <c r="J3" s="86">
        <v>4.6500000000000004</v>
      </c>
      <c r="K3" s="86">
        <v>5.3</v>
      </c>
      <c r="L3" s="86">
        <v>5.38</v>
      </c>
      <c r="M3" s="106">
        <v>5.13</v>
      </c>
      <c r="N3" s="86">
        <v>19.7</v>
      </c>
      <c r="O3" s="86">
        <v>19.7</v>
      </c>
      <c r="P3" s="86">
        <v>19.8</v>
      </c>
      <c r="Q3" s="86">
        <v>19.3</v>
      </c>
      <c r="R3" s="86">
        <v>17.600000000000001</v>
      </c>
      <c r="S3" s="106">
        <v>19.399999999999999</v>
      </c>
      <c r="T3" s="86">
        <v>1.94</v>
      </c>
      <c r="U3" s="86">
        <v>1.85</v>
      </c>
      <c r="V3" s="86">
        <v>1.97</v>
      </c>
      <c r="W3" s="86">
        <v>2.4300000000000002</v>
      </c>
      <c r="X3" s="86">
        <v>2.48</v>
      </c>
      <c r="Y3" s="106">
        <v>1.64</v>
      </c>
      <c r="Z3" s="85">
        <v>21.3</v>
      </c>
      <c r="AA3" s="86">
        <v>25.3</v>
      </c>
      <c r="AB3" s="86">
        <v>27</v>
      </c>
      <c r="AC3" s="86">
        <v>32.9</v>
      </c>
      <c r="AD3" s="66">
        <v>31.8</v>
      </c>
      <c r="AE3" s="68">
        <v>17.600000000000001</v>
      </c>
      <c r="AF3" s="122" t="s">
        <v>31</v>
      </c>
    </row>
    <row r="4" spans="1:34" x14ac:dyDescent="0.25">
      <c r="A4" s="109" t="s">
        <v>34</v>
      </c>
      <c r="B4" s="87" t="s">
        <v>133</v>
      </c>
      <c r="C4" s="65" t="s">
        <v>17</v>
      </c>
      <c r="D4" s="66" t="s">
        <v>82</v>
      </c>
      <c r="E4" s="66" t="s">
        <v>190</v>
      </c>
      <c r="F4" s="66" t="s">
        <v>329</v>
      </c>
      <c r="G4" s="68" t="s">
        <v>354</v>
      </c>
      <c r="H4" s="66">
        <v>5.22</v>
      </c>
      <c r="I4" s="66">
        <v>5.72</v>
      </c>
      <c r="J4" s="66">
        <v>4.96</v>
      </c>
      <c r="K4" s="66">
        <v>5.56</v>
      </c>
      <c r="L4" s="66">
        <v>5.51</v>
      </c>
      <c r="M4" s="68">
        <v>5.47</v>
      </c>
      <c r="N4" s="66">
        <v>19.8</v>
      </c>
      <c r="O4" s="66">
        <v>19.3</v>
      </c>
      <c r="P4" s="66">
        <v>19.100000000000001</v>
      </c>
      <c r="Q4" s="66">
        <v>17.899999999999999</v>
      </c>
      <c r="R4" s="66">
        <v>17.399999999999999</v>
      </c>
      <c r="S4" s="68">
        <v>18.5</v>
      </c>
      <c r="T4" s="66">
        <v>1.93</v>
      </c>
      <c r="U4" s="66">
        <v>2.13</v>
      </c>
      <c r="V4" s="66">
        <v>0.14000000000000001</v>
      </c>
      <c r="W4" s="66">
        <v>2.2999999999999998</v>
      </c>
      <c r="X4" s="66">
        <v>1.9</v>
      </c>
      <c r="Y4" s="68">
        <v>7.7</v>
      </c>
      <c r="Z4" s="87">
        <v>20.9</v>
      </c>
      <c r="AA4" s="66">
        <v>29</v>
      </c>
      <c r="AB4" s="66">
        <v>1.9</v>
      </c>
      <c r="AC4" s="66">
        <v>30.6</v>
      </c>
      <c r="AD4" s="66">
        <v>24.2</v>
      </c>
      <c r="AE4" s="68">
        <v>66.099999999999994</v>
      </c>
      <c r="AF4" s="122" t="s">
        <v>34</v>
      </c>
    </row>
    <row r="5" spans="1:34" x14ac:dyDescent="0.25">
      <c r="A5" s="109" t="s">
        <v>43</v>
      </c>
      <c r="B5" s="89" t="s">
        <v>137</v>
      </c>
      <c r="C5" s="14" t="s">
        <v>164</v>
      </c>
      <c r="D5" s="72" t="s">
        <v>192</v>
      </c>
      <c r="E5" s="72" t="s">
        <v>204</v>
      </c>
      <c r="F5" s="58" t="s">
        <v>156</v>
      </c>
      <c r="G5" s="59" t="s">
        <v>358</v>
      </c>
      <c r="H5" s="99">
        <v>6.72</v>
      </c>
      <c r="I5" s="99">
        <v>5.17</v>
      </c>
      <c r="J5" s="99">
        <v>4.13</v>
      </c>
      <c r="K5" s="99">
        <v>7.28</v>
      </c>
      <c r="L5" s="102">
        <v>5.0999999999999996</v>
      </c>
      <c r="M5" s="100">
        <v>5.56</v>
      </c>
      <c r="N5" s="99">
        <v>18.899999999999999</v>
      </c>
      <c r="O5" s="99">
        <v>20.2</v>
      </c>
      <c r="P5" s="99">
        <v>19.899999999999999</v>
      </c>
      <c r="Q5" s="99">
        <v>20.2</v>
      </c>
      <c r="R5" s="99">
        <v>17.100000000000001</v>
      </c>
      <c r="S5" s="100">
        <v>18.7</v>
      </c>
      <c r="T5" s="99">
        <v>5.84</v>
      </c>
      <c r="U5" s="99">
        <v>5.77</v>
      </c>
      <c r="V5" s="99">
        <v>5.79</v>
      </c>
      <c r="W5" s="99">
        <v>5.7</v>
      </c>
      <c r="X5" s="102">
        <v>5.92</v>
      </c>
      <c r="Y5" s="100">
        <v>5.8</v>
      </c>
      <c r="Z5" s="103">
        <v>64.5</v>
      </c>
      <c r="AA5" s="99">
        <v>81.8</v>
      </c>
      <c r="AB5" s="99">
        <v>79.7</v>
      </c>
      <c r="AC5" s="99">
        <v>77.7</v>
      </c>
      <c r="AD5" s="102">
        <v>75.8</v>
      </c>
      <c r="AE5" s="100">
        <v>62</v>
      </c>
      <c r="AF5" s="122" t="s">
        <v>43</v>
      </c>
    </row>
    <row r="6" spans="1:34" x14ac:dyDescent="0.25">
      <c r="A6" s="110" t="s">
        <v>18</v>
      </c>
      <c r="B6" s="87" t="s">
        <v>119</v>
      </c>
      <c r="C6" s="65" t="s">
        <v>148</v>
      </c>
      <c r="D6" s="75" t="s">
        <v>176</v>
      </c>
      <c r="E6" s="76"/>
      <c r="F6" s="75" t="s">
        <v>318</v>
      </c>
      <c r="G6" s="74" t="s">
        <v>342</v>
      </c>
      <c r="H6" s="75">
        <v>6.58</v>
      </c>
      <c r="I6" s="75">
        <v>6.64</v>
      </c>
      <c r="J6" s="75">
        <v>6.11</v>
      </c>
      <c r="K6" s="76"/>
      <c r="L6" s="75">
        <v>6.92</v>
      </c>
      <c r="M6" s="74">
        <v>6.98</v>
      </c>
      <c r="N6" s="75">
        <v>19.8</v>
      </c>
      <c r="O6" s="75">
        <v>19.5</v>
      </c>
      <c r="P6" s="75">
        <v>19.600000000000001</v>
      </c>
      <c r="Q6" s="76"/>
      <c r="R6" s="75">
        <v>15.5</v>
      </c>
      <c r="S6" s="74">
        <v>19.100000000000001</v>
      </c>
      <c r="T6" s="75">
        <v>0.69</v>
      </c>
      <c r="U6" s="75">
        <v>0.13</v>
      </c>
      <c r="V6" s="75">
        <v>0.11</v>
      </c>
      <c r="W6" s="76"/>
      <c r="X6" s="75">
        <v>2.13</v>
      </c>
      <c r="Y6" s="74">
        <v>0.65</v>
      </c>
      <c r="Z6" s="87">
        <v>9.1</v>
      </c>
      <c r="AA6" s="66">
        <v>1.8</v>
      </c>
      <c r="AB6" s="66">
        <v>1.5</v>
      </c>
      <c r="AC6" s="67"/>
      <c r="AD6" s="66">
        <v>25.7</v>
      </c>
      <c r="AE6" s="68">
        <v>8</v>
      </c>
      <c r="AF6" s="123" t="s">
        <v>18</v>
      </c>
    </row>
    <row r="7" spans="1:34" x14ac:dyDescent="0.25">
      <c r="A7" s="109" t="s">
        <v>26</v>
      </c>
      <c r="B7" s="87" t="s">
        <v>127</v>
      </c>
      <c r="C7" s="65" t="s">
        <v>156</v>
      </c>
      <c r="D7" s="66" t="s">
        <v>183</v>
      </c>
      <c r="E7" s="67"/>
      <c r="F7" s="66" t="s">
        <v>324</v>
      </c>
      <c r="G7" s="68" t="s">
        <v>349</v>
      </c>
      <c r="H7" s="66">
        <v>5.1100000000000003</v>
      </c>
      <c r="I7" s="66">
        <v>5.63</v>
      </c>
      <c r="J7" s="66">
        <v>5.28</v>
      </c>
      <c r="K7" s="67"/>
      <c r="L7" s="66">
        <v>6.45</v>
      </c>
      <c r="M7" s="68">
        <v>6.4</v>
      </c>
      <c r="N7" s="66">
        <v>18.100000000000001</v>
      </c>
      <c r="O7" s="66">
        <v>18.600000000000001</v>
      </c>
      <c r="P7" s="66">
        <v>19</v>
      </c>
      <c r="Q7" s="67"/>
      <c r="R7" s="66">
        <v>14.9</v>
      </c>
      <c r="S7" s="68">
        <v>16.2</v>
      </c>
      <c r="T7" s="66">
        <v>0.27</v>
      </c>
      <c r="U7" s="66">
        <v>7.0000000000000007E-2</v>
      </c>
      <c r="V7" s="66">
        <v>0.53</v>
      </c>
      <c r="W7" s="67"/>
      <c r="X7" s="66">
        <v>7.2</v>
      </c>
      <c r="Y7" s="68">
        <v>2.7</v>
      </c>
      <c r="Z7" s="87">
        <v>2.8</v>
      </c>
      <c r="AA7" s="66">
        <v>1</v>
      </c>
      <c r="AB7" s="66">
        <v>7.1</v>
      </c>
      <c r="AC7" s="67"/>
      <c r="AD7" s="66">
        <v>87.8</v>
      </c>
      <c r="AE7" s="68">
        <v>28.1</v>
      </c>
      <c r="AF7" s="122" t="s">
        <v>26</v>
      </c>
    </row>
    <row r="8" spans="1:34" x14ac:dyDescent="0.25">
      <c r="A8" s="109" t="s">
        <v>27</v>
      </c>
      <c r="B8" s="87" t="s">
        <v>128</v>
      </c>
      <c r="C8" s="65" t="s">
        <v>157</v>
      </c>
      <c r="D8" s="66" t="s">
        <v>184</v>
      </c>
      <c r="E8" s="67"/>
      <c r="F8" s="66" t="s">
        <v>325</v>
      </c>
      <c r="G8" s="68" t="s">
        <v>350</v>
      </c>
      <c r="H8" s="66">
        <v>5.28</v>
      </c>
      <c r="I8" s="66">
        <v>5.17</v>
      </c>
      <c r="J8" s="66">
        <v>4.6900000000000004</v>
      </c>
      <c r="K8" s="67"/>
      <c r="L8" s="66">
        <v>5.61</v>
      </c>
      <c r="M8" s="68">
        <v>5.37</v>
      </c>
      <c r="N8" s="66">
        <v>19</v>
      </c>
      <c r="O8" s="66">
        <v>20.2</v>
      </c>
      <c r="P8" s="66">
        <v>21</v>
      </c>
      <c r="Q8" s="67"/>
      <c r="R8" s="66">
        <v>14.1</v>
      </c>
      <c r="S8" s="68">
        <v>18.8</v>
      </c>
      <c r="T8" s="66">
        <v>1.49</v>
      </c>
      <c r="U8" s="66">
        <v>1.65</v>
      </c>
      <c r="V8" s="66">
        <v>2.63</v>
      </c>
      <c r="W8" s="67"/>
      <c r="X8" s="66">
        <v>5.5</v>
      </c>
      <c r="Y8" s="68">
        <v>6.93</v>
      </c>
      <c r="Z8" s="87">
        <v>16</v>
      </c>
      <c r="AA8" s="66">
        <v>22.8</v>
      </c>
      <c r="AB8" s="66">
        <v>29.9</v>
      </c>
      <c r="AC8" s="67"/>
      <c r="AD8" s="66">
        <v>65.2</v>
      </c>
      <c r="AE8" s="68">
        <v>74.3</v>
      </c>
      <c r="AF8" s="122" t="s">
        <v>27</v>
      </c>
      <c r="AG8" s="12"/>
      <c r="AH8" s="11"/>
    </row>
    <row r="9" spans="1:34" x14ac:dyDescent="0.25">
      <c r="A9" s="109" t="s">
        <v>28</v>
      </c>
      <c r="B9" s="87" t="s">
        <v>129</v>
      </c>
      <c r="C9" s="65" t="s">
        <v>83</v>
      </c>
      <c r="D9" s="79"/>
      <c r="E9" s="79" t="s">
        <v>200</v>
      </c>
      <c r="F9" s="81" t="s">
        <v>326</v>
      </c>
      <c r="G9" s="80" t="s">
        <v>351</v>
      </c>
      <c r="H9" s="66">
        <v>5.53</v>
      </c>
      <c r="I9" s="66">
        <v>5.88</v>
      </c>
      <c r="J9" s="67"/>
      <c r="K9" s="67"/>
      <c r="L9" s="66">
        <v>6.28</v>
      </c>
      <c r="M9" s="68">
        <v>6.06</v>
      </c>
      <c r="N9" s="66">
        <v>19.3</v>
      </c>
      <c r="O9" s="66">
        <v>19.899999999999999</v>
      </c>
      <c r="P9" s="67"/>
      <c r="Q9" s="67"/>
      <c r="R9" s="66">
        <v>14.9</v>
      </c>
      <c r="S9" s="68">
        <v>18.600000000000001</v>
      </c>
      <c r="T9" s="66">
        <v>0.42</v>
      </c>
      <c r="U9" s="66">
        <v>0.33</v>
      </c>
      <c r="V9" s="67"/>
      <c r="W9" s="67"/>
      <c r="X9" s="66">
        <v>3.83</v>
      </c>
      <c r="Y9" s="68">
        <v>3.36</v>
      </c>
      <c r="Z9" s="87">
        <v>4.5</v>
      </c>
      <c r="AA9" s="66">
        <v>4.5</v>
      </c>
      <c r="AB9" s="67"/>
      <c r="AC9" s="67"/>
      <c r="AD9" s="66">
        <v>46.1</v>
      </c>
      <c r="AE9" s="68">
        <v>35.299999999999997</v>
      </c>
      <c r="AF9" s="122" t="s">
        <v>28</v>
      </c>
    </row>
    <row r="10" spans="1:34" x14ac:dyDescent="0.25">
      <c r="A10" s="109" t="s">
        <v>29</v>
      </c>
      <c r="B10" s="87" t="s">
        <v>130</v>
      </c>
      <c r="C10" s="65" t="s">
        <v>158</v>
      </c>
      <c r="D10" s="66" t="s">
        <v>185</v>
      </c>
      <c r="E10" s="66" t="s">
        <v>201</v>
      </c>
      <c r="F10" s="66" t="s">
        <v>106</v>
      </c>
      <c r="G10" s="68" t="s">
        <v>352</v>
      </c>
      <c r="H10" s="66">
        <v>4.46</v>
      </c>
      <c r="I10" s="66">
        <v>5.12</v>
      </c>
      <c r="J10" s="66">
        <v>4.26</v>
      </c>
      <c r="K10" s="66">
        <v>5.29</v>
      </c>
      <c r="L10" s="66">
        <v>5.46</v>
      </c>
      <c r="M10" s="68">
        <v>5.2</v>
      </c>
      <c r="N10" s="66">
        <v>18.600000000000001</v>
      </c>
      <c r="O10" s="66">
        <v>18.899999999999999</v>
      </c>
      <c r="P10" s="66">
        <v>18.7</v>
      </c>
      <c r="Q10" s="66">
        <v>18.399999999999999</v>
      </c>
      <c r="R10" s="66">
        <v>14.7</v>
      </c>
      <c r="S10" s="68">
        <v>18.5</v>
      </c>
      <c r="T10" s="66">
        <v>0.51</v>
      </c>
      <c r="U10" s="66">
        <v>0.15</v>
      </c>
      <c r="V10" s="66">
        <v>0.04</v>
      </c>
      <c r="W10" s="66">
        <v>0.14000000000000001</v>
      </c>
      <c r="X10" s="66">
        <v>4.16</v>
      </c>
      <c r="Y10" s="68">
        <v>0.76</v>
      </c>
      <c r="Z10" s="87">
        <v>5.5</v>
      </c>
      <c r="AA10" s="66">
        <v>1.6</v>
      </c>
      <c r="AB10" s="66">
        <v>0.6</v>
      </c>
      <c r="AC10" s="66">
        <v>1.9</v>
      </c>
      <c r="AD10" s="66">
        <v>50.7</v>
      </c>
      <c r="AE10" s="68">
        <v>8.1</v>
      </c>
      <c r="AF10" s="122" t="s">
        <v>29</v>
      </c>
    </row>
    <row r="11" spans="1:34" x14ac:dyDescent="0.25">
      <c r="A11" s="109" t="s">
        <v>30</v>
      </c>
      <c r="B11" s="87" t="s">
        <v>131</v>
      </c>
      <c r="C11" s="65" t="s">
        <v>159</v>
      </c>
      <c r="D11" s="66" t="s">
        <v>186</v>
      </c>
      <c r="E11" s="66" t="s">
        <v>202</v>
      </c>
      <c r="F11" s="66" t="s">
        <v>327</v>
      </c>
      <c r="G11" s="68" t="s">
        <v>353</v>
      </c>
      <c r="H11" s="66">
        <v>5.41</v>
      </c>
      <c r="I11" s="66">
        <v>6.25</v>
      </c>
      <c r="J11" s="66">
        <v>5.85</v>
      </c>
      <c r="K11" s="66">
        <v>6.49</v>
      </c>
      <c r="L11" s="66">
        <v>6.38</v>
      </c>
      <c r="M11" s="68">
        <v>6.44</v>
      </c>
      <c r="N11" s="66">
        <v>18.5</v>
      </c>
      <c r="O11" s="66">
        <v>18.399999999999999</v>
      </c>
      <c r="P11" s="66">
        <v>18.8</v>
      </c>
      <c r="Q11" s="66">
        <v>18.600000000000001</v>
      </c>
      <c r="R11" s="66">
        <v>14.9</v>
      </c>
      <c r="S11" s="68">
        <v>17.5</v>
      </c>
      <c r="T11" s="66">
        <v>0.63</v>
      </c>
      <c r="U11" s="66">
        <v>0.04</v>
      </c>
      <c r="V11" s="66">
        <v>0.1</v>
      </c>
      <c r="W11" s="66">
        <v>0.65</v>
      </c>
      <c r="X11" s="66">
        <v>2.97</v>
      </c>
      <c r="Y11" s="68">
        <v>0.7</v>
      </c>
      <c r="Z11" s="87">
        <v>0.59</v>
      </c>
      <c r="AA11" s="66">
        <v>0.5</v>
      </c>
      <c r="AB11" s="66">
        <v>1.1000000000000001</v>
      </c>
      <c r="AC11" s="66">
        <v>8.8000000000000007</v>
      </c>
      <c r="AD11" s="66">
        <v>36</v>
      </c>
      <c r="AE11" s="68">
        <v>7.4</v>
      </c>
      <c r="AF11" s="122" t="s">
        <v>30</v>
      </c>
    </row>
    <row r="12" spans="1:34" x14ac:dyDescent="0.25">
      <c r="A12" s="109" t="s">
        <v>35</v>
      </c>
      <c r="B12" s="88"/>
      <c r="C12" s="82"/>
      <c r="D12" s="81" t="s">
        <v>188</v>
      </c>
      <c r="E12" s="83"/>
      <c r="F12" s="83"/>
      <c r="G12" s="80" t="s">
        <v>355</v>
      </c>
      <c r="H12" s="71"/>
      <c r="I12" s="71"/>
      <c r="J12" s="99">
        <v>5.59</v>
      </c>
      <c r="K12" s="71"/>
      <c r="L12" s="71"/>
      <c r="M12" s="100">
        <v>5.12</v>
      </c>
      <c r="N12" s="71"/>
      <c r="O12" s="71"/>
      <c r="P12" s="99">
        <v>24.5</v>
      </c>
      <c r="Q12" s="71"/>
      <c r="R12" s="71"/>
      <c r="S12" s="100">
        <v>18.399999999999999</v>
      </c>
      <c r="T12" s="71"/>
      <c r="U12" s="71"/>
      <c r="V12" s="99">
        <v>7.17</v>
      </c>
      <c r="W12" s="71"/>
      <c r="X12" s="71"/>
      <c r="Y12" s="100">
        <v>4.2</v>
      </c>
      <c r="Z12" s="88"/>
      <c r="AA12" s="71"/>
      <c r="AB12" s="99">
        <v>106.7</v>
      </c>
      <c r="AC12" s="71"/>
      <c r="AD12" s="71"/>
      <c r="AE12" s="101">
        <v>44.2</v>
      </c>
      <c r="AF12" s="122" t="s">
        <v>35</v>
      </c>
    </row>
    <row r="13" spans="1:34" x14ac:dyDescent="0.25">
      <c r="A13" s="109" t="s">
        <v>37</v>
      </c>
      <c r="B13" s="89" t="s">
        <v>134</v>
      </c>
      <c r="C13" s="14" t="s">
        <v>161</v>
      </c>
      <c r="D13" s="66" t="s">
        <v>189</v>
      </c>
      <c r="E13" s="67"/>
      <c r="F13" s="67"/>
      <c r="G13" s="68" t="s">
        <v>356</v>
      </c>
      <c r="H13" s="102">
        <v>9.06</v>
      </c>
      <c r="I13" s="102">
        <v>5.51</v>
      </c>
      <c r="J13" s="102">
        <v>4.96</v>
      </c>
      <c r="K13" s="71"/>
      <c r="L13" s="71"/>
      <c r="M13" s="100">
        <v>6.05</v>
      </c>
      <c r="N13" s="102">
        <v>18</v>
      </c>
      <c r="O13" s="102">
        <v>19</v>
      </c>
      <c r="P13" s="102">
        <v>18.8</v>
      </c>
      <c r="Q13" s="71"/>
      <c r="R13" s="71"/>
      <c r="S13" s="100">
        <v>17</v>
      </c>
      <c r="T13" s="102">
        <v>3.06</v>
      </c>
      <c r="U13" s="102">
        <v>3.05</v>
      </c>
      <c r="V13" s="102">
        <v>0.54</v>
      </c>
      <c r="W13" s="71"/>
      <c r="X13" s="71"/>
      <c r="Y13" s="100">
        <v>5.32</v>
      </c>
      <c r="Z13" s="89">
        <v>32.1</v>
      </c>
      <c r="AA13" s="102">
        <v>41.2</v>
      </c>
      <c r="AB13" s="102">
        <v>7.2</v>
      </c>
      <c r="AC13" s="71"/>
      <c r="AD13" s="71"/>
      <c r="AE13" s="101">
        <v>55.1</v>
      </c>
      <c r="AF13" s="122" t="s">
        <v>37</v>
      </c>
    </row>
    <row r="14" spans="1:34" ht="15.75" customHeight="1" x14ac:dyDescent="0.25">
      <c r="A14" s="109" t="s">
        <v>41</v>
      </c>
      <c r="B14" s="89" t="s">
        <v>135</v>
      </c>
      <c r="C14" s="14" t="s">
        <v>162</v>
      </c>
      <c r="D14" s="58" t="s">
        <v>190</v>
      </c>
      <c r="E14" s="57"/>
      <c r="F14" s="57"/>
      <c r="G14" s="59" t="s">
        <v>357</v>
      </c>
      <c r="H14" s="102">
        <v>8.0399999999999991</v>
      </c>
      <c r="I14" s="102">
        <v>5.63</v>
      </c>
      <c r="J14" s="102">
        <v>4.9800000000000004</v>
      </c>
      <c r="K14" s="71"/>
      <c r="L14" s="71"/>
      <c r="M14" s="100">
        <v>6.13</v>
      </c>
      <c r="N14" s="102">
        <v>17.399999999999999</v>
      </c>
      <c r="O14" s="102">
        <v>18</v>
      </c>
      <c r="P14" s="102">
        <v>20.5</v>
      </c>
      <c r="Q14" s="71"/>
      <c r="R14" s="71"/>
      <c r="S14" s="100">
        <v>17.100000000000001</v>
      </c>
      <c r="T14" s="102">
        <v>3.11</v>
      </c>
      <c r="U14" s="102">
        <v>3.62</v>
      </c>
      <c r="V14" s="102">
        <v>3.24</v>
      </c>
      <c r="W14" s="71"/>
      <c r="X14" s="71"/>
      <c r="Y14" s="100">
        <v>6.7</v>
      </c>
      <c r="Z14" s="89">
        <v>31.9</v>
      </c>
      <c r="AA14" s="102">
        <v>47.7</v>
      </c>
      <c r="AB14" s="102">
        <v>44.8</v>
      </c>
      <c r="AC14" s="71"/>
      <c r="AD14" s="71"/>
      <c r="AE14" s="101">
        <v>69.8</v>
      </c>
      <c r="AF14" s="122" t="s">
        <v>41</v>
      </c>
    </row>
    <row r="15" spans="1:34" x14ac:dyDescent="0.25">
      <c r="A15" s="109" t="s">
        <v>42</v>
      </c>
      <c r="B15" s="92" t="s">
        <v>136</v>
      </c>
      <c r="C15" s="84" t="s">
        <v>163</v>
      </c>
      <c r="D15" s="60" t="s">
        <v>191</v>
      </c>
      <c r="E15" s="113"/>
      <c r="F15" s="113"/>
      <c r="G15" s="61" t="s">
        <v>163</v>
      </c>
      <c r="H15" s="114">
        <v>7.6</v>
      </c>
      <c r="I15" s="114">
        <v>6.76</v>
      </c>
      <c r="J15" s="114">
        <v>6.23</v>
      </c>
      <c r="K15" s="115"/>
      <c r="L15" s="115"/>
      <c r="M15" s="116">
        <v>6.32</v>
      </c>
      <c r="N15" s="114">
        <v>17.7</v>
      </c>
      <c r="O15" s="114">
        <v>18.5</v>
      </c>
      <c r="P15" s="114">
        <v>19.600000000000001</v>
      </c>
      <c r="Q15" s="115"/>
      <c r="R15" s="115"/>
      <c r="S15" s="116">
        <v>15.5</v>
      </c>
      <c r="T15" s="114">
        <v>0.73</v>
      </c>
      <c r="U15" s="114">
        <v>2.09</v>
      </c>
      <c r="V15" s="114">
        <v>1.92</v>
      </c>
      <c r="W15" s="115"/>
      <c r="X15" s="115"/>
      <c r="Y15" s="116">
        <v>3.79</v>
      </c>
      <c r="Z15" s="92">
        <v>7.4</v>
      </c>
      <c r="AA15" s="114">
        <v>27.8</v>
      </c>
      <c r="AB15" s="114">
        <v>26.2</v>
      </c>
      <c r="AC15" s="115"/>
      <c r="AD15" s="115"/>
      <c r="AE15" s="117">
        <v>38.5</v>
      </c>
      <c r="AF15" s="122" t="s">
        <v>42</v>
      </c>
    </row>
    <row r="16" spans="1:34" x14ac:dyDescent="0.25">
      <c r="A16" s="109" t="s">
        <v>46</v>
      </c>
      <c r="B16" s="89" t="s">
        <v>138</v>
      </c>
      <c r="C16" s="14" t="s">
        <v>165</v>
      </c>
      <c r="D16" s="57"/>
      <c r="E16" s="57" t="s">
        <v>200</v>
      </c>
      <c r="F16" s="58" t="s">
        <v>330</v>
      </c>
      <c r="G16" s="59" t="s">
        <v>359</v>
      </c>
      <c r="H16" s="99">
        <v>10.58</v>
      </c>
      <c r="I16" s="99">
        <v>11.54</v>
      </c>
      <c r="J16" s="71"/>
      <c r="K16" s="71"/>
      <c r="L16" s="102">
        <v>11.87</v>
      </c>
      <c r="M16" s="100">
        <v>11.89</v>
      </c>
      <c r="N16" s="99">
        <v>17.5</v>
      </c>
      <c r="O16" s="99">
        <v>19.899999999999999</v>
      </c>
      <c r="P16" s="71"/>
      <c r="Q16" s="71"/>
      <c r="R16" s="102">
        <v>15.6</v>
      </c>
      <c r="S16" s="100">
        <v>16.7</v>
      </c>
      <c r="T16" s="99">
        <v>4.2300000000000004</v>
      </c>
      <c r="U16" s="99">
        <v>3.27</v>
      </c>
      <c r="V16" s="71"/>
      <c r="W16" s="71"/>
      <c r="X16" s="102">
        <v>3.77</v>
      </c>
      <c r="Y16" s="100">
        <v>4.3499999999999996</v>
      </c>
      <c r="Z16" s="103">
        <v>44</v>
      </c>
      <c r="AA16" s="99">
        <v>45.1</v>
      </c>
      <c r="AB16" s="71"/>
      <c r="AC16" s="71" t="s">
        <v>200</v>
      </c>
      <c r="AD16" s="102">
        <v>46.8</v>
      </c>
      <c r="AE16" s="100">
        <v>45.2</v>
      </c>
      <c r="AF16" s="122" t="s">
        <v>46</v>
      </c>
    </row>
    <row r="17" spans="1:32" x14ac:dyDescent="0.25">
      <c r="A17" s="109" t="s">
        <v>47</v>
      </c>
      <c r="B17" s="89" t="s">
        <v>139</v>
      </c>
      <c r="C17" s="14" t="s">
        <v>166</v>
      </c>
      <c r="D17" s="72" t="s">
        <v>193</v>
      </c>
      <c r="E17" s="72" t="s">
        <v>205</v>
      </c>
      <c r="F17" s="58" t="s">
        <v>331</v>
      </c>
      <c r="G17" s="59" t="s">
        <v>360</v>
      </c>
      <c r="H17" s="72">
        <v>5.7</v>
      </c>
      <c r="I17" s="72">
        <v>6.2</v>
      </c>
      <c r="J17" s="72">
        <v>5.52</v>
      </c>
      <c r="K17" s="72">
        <v>6.12</v>
      </c>
      <c r="L17" s="72">
        <v>6.36</v>
      </c>
      <c r="M17" s="104">
        <v>6.03</v>
      </c>
      <c r="N17" s="72">
        <v>18.3</v>
      </c>
      <c r="O17" s="72">
        <v>18.5</v>
      </c>
      <c r="P17" s="72">
        <v>18.2</v>
      </c>
      <c r="Q17" s="72">
        <v>17.899999999999999</v>
      </c>
      <c r="R17" s="72">
        <v>12.4</v>
      </c>
      <c r="S17" s="104">
        <v>17.399999999999999</v>
      </c>
      <c r="T17" s="72">
        <v>0.51</v>
      </c>
      <c r="U17" s="72">
        <v>0.21</v>
      </c>
      <c r="V17" s="72">
        <v>0.05</v>
      </c>
      <c r="W17" s="72">
        <v>0.21</v>
      </c>
      <c r="X17" s="58">
        <v>5.59</v>
      </c>
      <c r="Y17" s="59">
        <v>0.64</v>
      </c>
      <c r="Z17" s="103">
        <v>5.6</v>
      </c>
      <c r="AA17" s="72">
        <v>2.2999999999999998</v>
      </c>
      <c r="AB17" s="72">
        <v>0.7</v>
      </c>
      <c r="AC17" s="72">
        <v>2.8</v>
      </c>
      <c r="AD17" s="58">
        <v>64.900000000000006</v>
      </c>
      <c r="AE17" s="59">
        <v>7</v>
      </c>
      <c r="AF17" s="122" t="s">
        <v>47</v>
      </c>
    </row>
    <row r="18" spans="1:32" x14ac:dyDescent="0.25">
      <c r="A18" s="109" t="s">
        <v>49</v>
      </c>
      <c r="B18" s="89" t="s">
        <v>140</v>
      </c>
      <c r="C18" s="14" t="s">
        <v>167</v>
      </c>
      <c r="D18" s="73" t="s">
        <v>84</v>
      </c>
      <c r="E18" s="73" t="s">
        <v>206</v>
      </c>
      <c r="F18" s="75" t="s">
        <v>189</v>
      </c>
      <c r="G18" s="74" t="s">
        <v>361</v>
      </c>
      <c r="H18" s="72">
        <v>4.2699999999999996</v>
      </c>
      <c r="I18" s="73">
        <v>4.54</v>
      </c>
      <c r="J18" s="73">
        <v>3.95</v>
      </c>
      <c r="K18" s="73">
        <v>4.88</v>
      </c>
      <c r="L18" s="73">
        <v>5.39</v>
      </c>
      <c r="M18" s="105">
        <v>4.8</v>
      </c>
      <c r="N18" s="72">
        <v>18.5</v>
      </c>
      <c r="O18" s="73">
        <v>18.3</v>
      </c>
      <c r="P18" s="73">
        <v>18.2</v>
      </c>
      <c r="Q18" s="73">
        <v>18.100000000000001</v>
      </c>
      <c r="R18" s="73">
        <v>14.5</v>
      </c>
      <c r="S18" s="105">
        <v>17.399999999999999</v>
      </c>
      <c r="T18" s="72">
        <v>3.22</v>
      </c>
      <c r="U18" s="73">
        <v>4.1900000000000004</v>
      </c>
      <c r="V18" s="73">
        <v>3.65</v>
      </c>
      <c r="W18" s="73">
        <v>3.53</v>
      </c>
      <c r="X18" s="75">
        <v>5.4</v>
      </c>
      <c r="Y18" s="74">
        <v>3.71</v>
      </c>
      <c r="Z18" s="103">
        <v>34.5</v>
      </c>
      <c r="AA18" s="73">
        <v>45.6</v>
      </c>
      <c r="AB18" s="73">
        <v>48.9</v>
      </c>
      <c r="AC18" s="73">
        <v>47.2</v>
      </c>
      <c r="AD18" s="75">
        <v>63.2</v>
      </c>
      <c r="AE18" s="74">
        <v>38.6</v>
      </c>
      <c r="AF18" s="122" t="s">
        <v>49</v>
      </c>
    </row>
    <row r="19" spans="1:32" x14ac:dyDescent="0.25">
      <c r="A19" s="109" t="s">
        <v>51</v>
      </c>
      <c r="B19" s="89" t="s">
        <v>141</v>
      </c>
      <c r="C19" s="14" t="s">
        <v>168</v>
      </c>
      <c r="D19" s="73" t="s">
        <v>194</v>
      </c>
      <c r="E19" s="73" t="s">
        <v>207</v>
      </c>
      <c r="F19" s="75" t="s">
        <v>332</v>
      </c>
      <c r="G19" s="74" t="s">
        <v>362</v>
      </c>
      <c r="H19" s="72">
        <v>4.82</v>
      </c>
      <c r="I19" s="73">
        <v>5.5</v>
      </c>
      <c r="J19" s="73">
        <v>4.9800000000000004</v>
      </c>
      <c r="K19" s="73">
        <v>5.39</v>
      </c>
      <c r="L19" s="73">
        <v>6.13</v>
      </c>
      <c r="M19" s="105">
        <v>5.67</v>
      </c>
      <c r="N19" s="72">
        <v>18.100000000000001</v>
      </c>
      <c r="O19" s="73">
        <v>18.2</v>
      </c>
      <c r="P19" s="73">
        <v>18.7</v>
      </c>
      <c r="Q19" s="73">
        <v>18.3</v>
      </c>
      <c r="R19" s="73">
        <v>14.1</v>
      </c>
      <c r="S19" s="105">
        <v>15.9</v>
      </c>
      <c r="T19" s="72">
        <v>4.07</v>
      </c>
      <c r="U19" s="73">
        <v>5.18</v>
      </c>
      <c r="V19" s="73">
        <v>4.29</v>
      </c>
      <c r="W19" s="73">
        <v>4.99</v>
      </c>
      <c r="X19" s="75">
        <v>6.32</v>
      </c>
      <c r="Y19" s="74">
        <v>5.0999999999999996</v>
      </c>
      <c r="Z19" s="103">
        <v>44.3</v>
      </c>
      <c r="AA19" s="73">
        <v>56.4</v>
      </c>
      <c r="AB19" s="73">
        <v>58.1</v>
      </c>
      <c r="AC19" s="73">
        <v>66.7</v>
      </c>
      <c r="AD19" s="75">
        <v>76.8</v>
      </c>
      <c r="AE19" s="74">
        <v>52.2</v>
      </c>
      <c r="AF19" s="122" t="s">
        <v>51</v>
      </c>
    </row>
    <row r="20" spans="1:32" x14ac:dyDescent="0.25">
      <c r="A20" s="109" t="s">
        <v>53</v>
      </c>
      <c r="B20" s="89" t="s">
        <v>142</v>
      </c>
      <c r="C20" s="14" t="s">
        <v>169</v>
      </c>
      <c r="D20" s="58" t="s">
        <v>195</v>
      </c>
      <c r="E20" s="58" t="s">
        <v>208</v>
      </c>
      <c r="F20" s="58" t="s">
        <v>333</v>
      </c>
      <c r="G20" s="59" t="s">
        <v>363</v>
      </c>
      <c r="H20" s="58">
        <v>5.86</v>
      </c>
      <c r="I20" s="73">
        <v>6.37</v>
      </c>
      <c r="J20" s="73">
        <v>5.66</v>
      </c>
      <c r="K20" s="73">
        <v>6.43</v>
      </c>
      <c r="L20" s="73">
        <v>6.59</v>
      </c>
      <c r="M20" s="105">
        <v>6.62</v>
      </c>
      <c r="N20" s="72">
        <v>18</v>
      </c>
      <c r="O20" s="73">
        <v>18.2</v>
      </c>
      <c r="P20" s="73">
        <v>17.8</v>
      </c>
      <c r="Q20" s="73">
        <v>17.2</v>
      </c>
      <c r="R20" s="73">
        <v>11.8</v>
      </c>
      <c r="S20" s="105">
        <v>16.899999999999999</v>
      </c>
      <c r="T20" s="72">
        <v>0.4</v>
      </c>
      <c r="U20" s="73">
        <v>0.04</v>
      </c>
      <c r="V20" s="73">
        <v>0.39</v>
      </c>
      <c r="W20" s="73">
        <v>0.17</v>
      </c>
      <c r="X20" s="75">
        <v>15.27</v>
      </c>
      <c r="Y20" s="74">
        <v>5.66</v>
      </c>
      <c r="Z20" s="103">
        <v>4.3</v>
      </c>
      <c r="AA20" s="73">
        <v>0.4</v>
      </c>
      <c r="AB20" s="73">
        <v>5.0999999999999996</v>
      </c>
      <c r="AC20" s="73">
        <v>2.2000000000000002</v>
      </c>
      <c r="AD20" s="75">
        <v>166.7</v>
      </c>
      <c r="AE20" s="74">
        <v>58.5</v>
      </c>
      <c r="AF20" s="122" t="s">
        <v>53</v>
      </c>
    </row>
    <row r="21" spans="1:32" x14ac:dyDescent="0.25">
      <c r="A21" s="109" t="s">
        <v>60</v>
      </c>
      <c r="B21" s="89" t="s">
        <v>143</v>
      </c>
      <c r="C21" s="70"/>
      <c r="D21" s="76"/>
      <c r="E21" s="73" t="s">
        <v>209</v>
      </c>
      <c r="F21" s="75" t="s">
        <v>334</v>
      </c>
      <c r="G21" s="74" t="s">
        <v>364</v>
      </c>
      <c r="H21" s="72">
        <v>6.25</v>
      </c>
      <c r="I21" s="57"/>
      <c r="J21" s="76"/>
      <c r="K21" s="73">
        <v>6.9</v>
      </c>
      <c r="L21" s="73">
        <v>5.29</v>
      </c>
      <c r="M21" s="105">
        <v>6.31</v>
      </c>
      <c r="N21" s="72">
        <v>17.8</v>
      </c>
      <c r="O21" s="57"/>
      <c r="P21" s="76"/>
      <c r="Q21" s="73">
        <v>17.7</v>
      </c>
      <c r="R21" s="73">
        <v>15.6</v>
      </c>
      <c r="S21" s="105">
        <v>15.7</v>
      </c>
      <c r="T21" s="72">
        <v>2.13</v>
      </c>
      <c r="U21" s="57"/>
      <c r="V21" s="76"/>
      <c r="W21" s="73">
        <v>2.2999999999999998</v>
      </c>
      <c r="X21" s="75">
        <v>3.52</v>
      </c>
      <c r="Y21" s="74">
        <v>3.24</v>
      </c>
      <c r="Z21" s="103">
        <v>22.5</v>
      </c>
      <c r="AA21" s="57"/>
      <c r="AB21" s="76"/>
      <c r="AC21" s="73">
        <v>29.9</v>
      </c>
      <c r="AD21" s="75">
        <v>43.2</v>
      </c>
      <c r="AE21" s="74">
        <v>32.4</v>
      </c>
      <c r="AF21" s="122" t="s">
        <v>60</v>
      </c>
    </row>
    <row r="22" spans="1:32" x14ac:dyDescent="0.25">
      <c r="A22" s="109" t="s">
        <v>61</v>
      </c>
      <c r="B22" s="89" t="s">
        <v>144</v>
      </c>
      <c r="C22" s="14" t="s">
        <v>170</v>
      </c>
      <c r="D22" s="58" t="s">
        <v>196</v>
      </c>
      <c r="E22" s="57"/>
      <c r="F22" s="58" t="s">
        <v>335</v>
      </c>
      <c r="G22" s="59" t="s">
        <v>365</v>
      </c>
      <c r="H22" s="72">
        <v>6.78</v>
      </c>
      <c r="I22" s="58">
        <v>6.9</v>
      </c>
      <c r="J22" s="58">
        <v>6.4</v>
      </c>
      <c r="K22" s="57"/>
      <c r="L22" s="58">
        <v>7.2</v>
      </c>
      <c r="M22" s="59">
        <v>6.9</v>
      </c>
      <c r="N22" s="72">
        <v>18.600000000000001</v>
      </c>
      <c r="O22" s="58">
        <v>19.7</v>
      </c>
      <c r="P22" s="58">
        <v>18.600000000000001</v>
      </c>
      <c r="Q22" s="57"/>
      <c r="R22" s="58">
        <v>15.5</v>
      </c>
      <c r="S22" s="59">
        <v>17.7</v>
      </c>
      <c r="T22" s="72">
        <v>0.2</v>
      </c>
      <c r="U22" s="58">
        <v>0.39</v>
      </c>
      <c r="V22" s="58">
        <v>0.09</v>
      </c>
      <c r="W22" s="57"/>
      <c r="X22" s="58">
        <v>4.29</v>
      </c>
      <c r="Y22" s="59">
        <v>5.62</v>
      </c>
      <c r="Z22" s="103">
        <v>2.4</v>
      </c>
      <c r="AA22" s="58">
        <v>5.2</v>
      </c>
      <c r="AB22" s="58">
        <v>1.2</v>
      </c>
      <c r="AC22" s="57"/>
      <c r="AD22" s="58">
        <v>50.5</v>
      </c>
      <c r="AE22" s="59">
        <v>60.2</v>
      </c>
      <c r="AF22" s="122" t="s">
        <v>61</v>
      </c>
    </row>
    <row r="23" spans="1:32" x14ac:dyDescent="0.25">
      <c r="A23" s="109" t="s">
        <v>62</v>
      </c>
      <c r="B23" s="89" t="s">
        <v>145</v>
      </c>
      <c r="C23" s="14" t="s">
        <v>171</v>
      </c>
      <c r="D23" s="58" t="s">
        <v>197</v>
      </c>
      <c r="E23" s="57"/>
      <c r="F23" s="58" t="s">
        <v>336</v>
      </c>
      <c r="G23" s="59" t="s">
        <v>366</v>
      </c>
      <c r="H23" s="72">
        <v>7.33</v>
      </c>
      <c r="I23" s="58">
        <v>7.13</v>
      </c>
      <c r="J23" s="58">
        <v>6.7</v>
      </c>
      <c r="K23" s="57"/>
      <c r="L23" s="58">
        <v>7.25</v>
      </c>
      <c r="M23" s="59">
        <v>7.67</v>
      </c>
      <c r="N23" s="72">
        <v>19.2</v>
      </c>
      <c r="O23" s="58">
        <v>20.399999999999999</v>
      </c>
      <c r="P23" s="58">
        <v>19.899999999999999</v>
      </c>
      <c r="Q23" s="57"/>
      <c r="R23" s="58">
        <v>13.6</v>
      </c>
      <c r="S23" s="59">
        <v>17.399999999999999</v>
      </c>
      <c r="T23" s="72">
        <v>0.46</v>
      </c>
      <c r="U23" s="58">
        <v>1.92</v>
      </c>
      <c r="V23" s="58">
        <v>0.98</v>
      </c>
      <c r="W23" s="57"/>
      <c r="X23" s="58">
        <v>2.54</v>
      </c>
      <c r="Y23" s="59">
        <v>0.37</v>
      </c>
      <c r="Z23" s="103">
        <v>6.4</v>
      </c>
      <c r="AA23" s="58">
        <v>26.4</v>
      </c>
      <c r="AB23" s="58">
        <v>13.3</v>
      </c>
      <c r="AC23" s="57"/>
      <c r="AD23" s="58">
        <v>30.1</v>
      </c>
      <c r="AE23" s="59">
        <v>3.8</v>
      </c>
      <c r="AF23" s="122" t="s">
        <v>62</v>
      </c>
    </row>
    <row r="24" spans="1:32" x14ac:dyDescent="0.25">
      <c r="A24" s="109" t="s">
        <v>63</v>
      </c>
      <c r="B24" s="89" t="s">
        <v>146</v>
      </c>
      <c r="C24" s="14" t="s">
        <v>172</v>
      </c>
      <c r="D24" s="58" t="s">
        <v>198</v>
      </c>
      <c r="E24" s="58" t="s">
        <v>210</v>
      </c>
      <c r="F24" s="58" t="s">
        <v>337</v>
      </c>
      <c r="G24" s="59" t="s">
        <v>367</v>
      </c>
      <c r="H24" s="72">
        <v>5.24</v>
      </c>
      <c r="I24" s="58">
        <v>5.94</v>
      </c>
      <c r="J24" s="58">
        <v>5.43</v>
      </c>
      <c r="K24" s="58">
        <v>6.43</v>
      </c>
      <c r="L24" s="58">
        <v>6.12</v>
      </c>
      <c r="M24" s="59">
        <v>5.86</v>
      </c>
      <c r="N24" s="72">
        <v>21.6</v>
      </c>
      <c r="O24" s="58">
        <v>20.2</v>
      </c>
      <c r="P24" s="58">
        <v>18.399999999999999</v>
      </c>
      <c r="Q24" s="58">
        <v>17.899999999999999</v>
      </c>
      <c r="R24" s="58">
        <v>14.6</v>
      </c>
      <c r="S24" s="59">
        <v>17.100000000000001</v>
      </c>
      <c r="T24" s="72">
        <v>5.18</v>
      </c>
      <c r="U24" s="58">
        <v>0.66</v>
      </c>
      <c r="V24" s="58">
        <v>0.53</v>
      </c>
      <c r="W24" s="58">
        <v>2.69</v>
      </c>
      <c r="X24" s="58">
        <v>3.7</v>
      </c>
      <c r="Y24" s="59">
        <v>0.84</v>
      </c>
      <c r="Z24" s="103">
        <v>58.9</v>
      </c>
      <c r="AA24" s="58">
        <v>7.4</v>
      </c>
      <c r="AB24" s="58">
        <v>5.9</v>
      </c>
      <c r="AC24" s="58">
        <v>35.799999999999997</v>
      </c>
      <c r="AD24" s="58">
        <v>46</v>
      </c>
      <c r="AE24" s="59">
        <v>8.4</v>
      </c>
      <c r="AF24" s="122" t="s">
        <v>63</v>
      </c>
    </row>
    <row r="25" spans="1:32" x14ac:dyDescent="0.25">
      <c r="A25" s="109" t="s">
        <v>64</v>
      </c>
      <c r="B25" s="89" t="s">
        <v>147</v>
      </c>
      <c r="C25" s="14" t="s">
        <v>173</v>
      </c>
      <c r="D25" s="58" t="s">
        <v>199</v>
      </c>
      <c r="E25" s="58" t="s">
        <v>172</v>
      </c>
      <c r="F25" s="58" t="s">
        <v>338</v>
      </c>
      <c r="G25" s="59" t="s">
        <v>368</v>
      </c>
      <c r="H25" s="72">
        <v>5.03</v>
      </c>
      <c r="I25" s="58">
        <v>5.2</v>
      </c>
      <c r="J25" s="58">
        <v>4.72</v>
      </c>
      <c r="K25" s="58">
        <v>5.35</v>
      </c>
      <c r="L25" s="58">
        <v>6.57</v>
      </c>
      <c r="M25" s="59">
        <v>5.4</v>
      </c>
      <c r="N25" s="72">
        <v>18.100000000000001</v>
      </c>
      <c r="O25" s="58">
        <v>18.600000000000001</v>
      </c>
      <c r="P25" s="58">
        <v>18.899999999999999</v>
      </c>
      <c r="Q25" s="58">
        <v>18</v>
      </c>
      <c r="R25" s="58">
        <v>13.9</v>
      </c>
      <c r="S25" s="59">
        <v>16.2</v>
      </c>
      <c r="T25" s="72">
        <v>0.79</v>
      </c>
      <c r="U25" s="58">
        <v>0.21</v>
      </c>
      <c r="V25" s="58">
        <v>0.22</v>
      </c>
      <c r="W25" s="58">
        <v>0.11</v>
      </c>
      <c r="X25" s="58">
        <v>2.77</v>
      </c>
      <c r="Y25" s="59">
        <v>0.55000000000000004</v>
      </c>
      <c r="Z25" s="103">
        <v>8.4</v>
      </c>
      <c r="AA25" s="58">
        <v>2.9</v>
      </c>
      <c r="AB25" s="58">
        <v>2.4</v>
      </c>
      <c r="AC25" s="58">
        <v>1.5</v>
      </c>
      <c r="AD25" s="58">
        <v>33.799999999999997</v>
      </c>
      <c r="AE25" s="59">
        <v>5.6</v>
      </c>
      <c r="AF25" s="122" t="s">
        <v>64</v>
      </c>
    </row>
    <row r="26" spans="1:32" x14ac:dyDescent="0.25">
      <c r="A26" s="109" t="s">
        <v>19</v>
      </c>
      <c r="B26" s="87" t="s">
        <v>120</v>
      </c>
      <c r="C26" s="65" t="s">
        <v>149</v>
      </c>
      <c r="D26" s="75" t="s">
        <v>177</v>
      </c>
      <c r="E26" s="76" t="s">
        <v>369</v>
      </c>
      <c r="F26" s="76" t="s">
        <v>370</v>
      </c>
      <c r="G26" s="77"/>
      <c r="H26" s="75">
        <v>6.35</v>
      </c>
      <c r="I26" s="75">
        <v>7.1</v>
      </c>
      <c r="J26" s="75">
        <v>6.62</v>
      </c>
      <c r="K26" s="76"/>
      <c r="L26" s="76"/>
      <c r="M26" s="77"/>
      <c r="N26" s="75">
        <v>19.3</v>
      </c>
      <c r="O26" s="75">
        <v>19.399999999999999</v>
      </c>
      <c r="P26" s="75">
        <v>19.399999999999999</v>
      </c>
      <c r="Q26" s="76"/>
      <c r="R26" s="76"/>
      <c r="S26" s="77"/>
      <c r="T26" s="75">
        <v>0.35</v>
      </c>
      <c r="U26" s="75">
        <v>0.04</v>
      </c>
      <c r="V26" s="75">
        <v>0.05</v>
      </c>
      <c r="W26" s="76"/>
      <c r="X26" s="76"/>
      <c r="Y26" s="77"/>
      <c r="Z26" s="87">
        <v>4.4000000000000004</v>
      </c>
      <c r="AA26" s="66">
        <v>0.5</v>
      </c>
      <c r="AB26" s="66">
        <v>0.5</v>
      </c>
      <c r="AC26" s="67"/>
      <c r="AD26" s="67"/>
      <c r="AE26" s="69"/>
      <c r="AF26" s="122" t="s">
        <v>19</v>
      </c>
    </row>
    <row r="27" spans="1:32" x14ac:dyDescent="0.25">
      <c r="A27" s="109" t="s">
        <v>20</v>
      </c>
      <c r="B27" s="87" t="s">
        <v>121</v>
      </c>
      <c r="C27" s="65" t="s">
        <v>150</v>
      </c>
      <c r="D27" s="75" t="s">
        <v>178</v>
      </c>
      <c r="E27" s="76"/>
      <c r="F27" s="75" t="s">
        <v>319</v>
      </c>
      <c r="G27" s="74" t="s">
        <v>343</v>
      </c>
      <c r="H27" s="75">
        <v>6.93</v>
      </c>
      <c r="I27" s="75">
        <v>7.74</v>
      </c>
      <c r="J27" s="75">
        <v>6.85</v>
      </c>
      <c r="K27" s="76"/>
      <c r="L27" s="75">
        <v>7.31</v>
      </c>
      <c r="M27" s="74">
        <v>7.34</v>
      </c>
      <c r="N27" s="75">
        <v>19.100000000000001</v>
      </c>
      <c r="O27" s="75">
        <v>19.5</v>
      </c>
      <c r="P27" s="75">
        <v>19.5</v>
      </c>
      <c r="Q27" s="76"/>
      <c r="R27" s="75">
        <v>16.399999999999999</v>
      </c>
      <c r="S27" s="74">
        <v>17.899999999999999</v>
      </c>
      <c r="T27" s="75">
        <v>0.2</v>
      </c>
      <c r="U27" s="75">
        <v>0.52</v>
      </c>
      <c r="V27" s="75">
        <v>0.34</v>
      </c>
      <c r="W27" s="76"/>
      <c r="X27" s="75">
        <v>3.24</v>
      </c>
      <c r="Y27" s="74">
        <v>1.56</v>
      </c>
      <c r="Z27" s="87">
        <v>2.2999999999999998</v>
      </c>
      <c r="AA27" s="66">
        <v>7</v>
      </c>
      <c r="AB27" s="66">
        <v>4.5999999999999996</v>
      </c>
      <c r="AC27" s="67"/>
      <c r="AD27" s="66">
        <v>39.700000000000003</v>
      </c>
      <c r="AE27" s="68">
        <v>17.7</v>
      </c>
      <c r="AF27" s="122" t="s">
        <v>20</v>
      </c>
    </row>
    <row r="28" spans="1:32" ht="15.95" customHeight="1" x14ac:dyDescent="0.25">
      <c r="A28" s="109" t="s">
        <v>21</v>
      </c>
      <c r="B28" s="91" t="s">
        <v>122</v>
      </c>
      <c r="C28" s="78" t="s">
        <v>151</v>
      </c>
      <c r="D28" s="66" t="s">
        <v>179</v>
      </c>
      <c r="E28" s="67"/>
      <c r="F28" s="66" t="s">
        <v>320</v>
      </c>
      <c r="G28" s="68" t="s">
        <v>344</v>
      </c>
      <c r="H28" s="66">
        <v>7.01</v>
      </c>
      <c r="I28" s="66">
        <v>7.08</v>
      </c>
      <c r="J28" s="66">
        <v>6.51</v>
      </c>
      <c r="K28" s="67"/>
      <c r="L28" s="66">
        <v>7.12</v>
      </c>
      <c r="M28" s="68">
        <v>7.13</v>
      </c>
      <c r="N28" s="66">
        <v>19.399999999999999</v>
      </c>
      <c r="O28" s="66">
        <v>19.100000000000001</v>
      </c>
      <c r="P28" s="66">
        <v>18.7</v>
      </c>
      <c r="Q28" s="67"/>
      <c r="R28" s="66">
        <v>15.4</v>
      </c>
      <c r="S28" s="68">
        <v>17.5</v>
      </c>
      <c r="T28" s="66">
        <v>0.39</v>
      </c>
      <c r="U28" s="66">
        <v>0.55000000000000004</v>
      </c>
      <c r="V28" s="66">
        <v>0.15</v>
      </c>
      <c r="W28" s="67"/>
      <c r="X28" s="66">
        <v>5.26</v>
      </c>
      <c r="Y28" s="68">
        <v>2.91</v>
      </c>
      <c r="Z28" s="87">
        <v>4.3</v>
      </c>
      <c r="AA28" s="66">
        <v>7.3</v>
      </c>
      <c r="AB28" s="66">
        <v>2</v>
      </c>
      <c r="AC28" s="67"/>
      <c r="AD28" s="66">
        <v>63.8</v>
      </c>
      <c r="AE28" s="68">
        <v>32.1</v>
      </c>
      <c r="AF28" s="122" t="s">
        <v>21</v>
      </c>
    </row>
    <row r="29" spans="1:32" x14ac:dyDescent="0.25">
      <c r="A29" s="109" t="s">
        <v>22</v>
      </c>
      <c r="B29" s="91" t="s">
        <v>123</v>
      </c>
      <c r="C29" s="78" t="s">
        <v>152</v>
      </c>
      <c r="D29" s="66" t="s">
        <v>180</v>
      </c>
      <c r="E29" s="67"/>
      <c r="F29" s="66" t="s">
        <v>321</v>
      </c>
      <c r="G29" s="68" t="s">
        <v>345</v>
      </c>
      <c r="H29" s="66">
        <v>6.67</v>
      </c>
      <c r="I29" s="66">
        <v>7.51</v>
      </c>
      <c r="J29" s="66">
        <v>6.98</v>
      </c>
      <c r="K29" s="67"/>
      <c r="L29" s="66">
        <v>7.49</v>
      </c>
      <c r="M29" s="68">
        <v>8.09</v>
      </c>
      <c r="N29" s="66">
        <v>18.8</v>
      </c>
      <c r="O29" s="66">
        <v>19.8</v>
      </c>
      <c r="P29" s="66">
        <v>19.100000000000001</v>
      </c>
      <c r="Q29" s="67"/>
      <c r="R29" s="66">
        <v>15.9</v>
      </c>
      <c r="S29" s="68">
        <v>17.899999999999999</v>
      </c>
      <c r="T29" s="66">
        <v>0.26</v>
      </c>
      <c r="U29" s="66">
        <v>0.77</v>
      </c>
      <c r="V29" s="66">
        <v>0.47</v>
      </c>
      <c r="W29" s="67"/>
      <c r="X29" s="66">
        <v>5.64</v>
      </c>
      <c r="Y29" s="68">
        <v>2.8</v>
      </c>
      <c r="Z29" s="87">
        <v>2.9</v>
      </c>
      <c r="AA29" s="66">
        <v>10.5</v>
      </c>
      <c r="AB29" s="66">
        <v>6.3</v>
      </c>
      <c r="AC29" s="67"/>
      <c r="AD29" s="66">
        <v>70.3</v>
      </c>
      <c r="AE29" s="68">
        <v>30.1</v>
      </c>
      <c r="AF29" s="122" t="s">
        <v>22</v>
      </c>
    </row>
    <row r="30" spans="1:32" x14ac:dyDescent="0.25">
      <c r="A30" s="109" t="s">
        <v>23</v>
      </c>
      <c r="B30" s="91" t="s">
        <v>124</v>
      </c>
      <c r="C30" s="78" t="s">
        <v>153</v>
      </c>
      <c r="D30" s="66" t="s">
        <v>181</v>
      </c>
      <c r="E30" s="67"/>
      <c r="F30" s="66" t="s">
        <v>322</v>
      </c>
      <c r="G30" s="68" t="s">
        <v>346</v>
      </c>
      <c r="H30" s="66">
        <v>6.74</v>
      </c>
      <c r="I30" s="66">
        <v>7.81</v>
      </c>
      <c r="J30" s="66">
        <v>7.32</v>
      </c>
      <c r="K30" s="67"/>
      <c r="L30" s="66">
        <v>8.4</v>
      </c>
      <c r="M30" s="68">
        <v>8.9499999999999993</v>
      </c>
      <c r="N30" s="66">
        <v>19.2</v>
      </c>
      <c r="O30" s="66">
        <v>19.2</v>
      </c>
      <c r="P30" s="66">
        <v>18.600000000000001</v>
      </c>
      <c r="Q30" s="67"/>
      <c r="R30" s="66">
        <v>17.2</v>
      </c>
      <c r="S30" s="68">
        <v>17.5</v>
      </c>
      <c r="T30" s="66">
        <v>0.53</v>
      </c>
      <c r="U30" s="66">
        <v>0.48</v>
      </c>
      <c r="V30" s="66">
        <v>0.02</v>
      </c>
      <c r="W30" s="67"/>
      <c r="X30" s="66">
        <v>4.2300000000000004</v>
      </c>
      <c r="Y30" s="68">
        <v>1.56</v>
      </c>
      <c r="Z30" s="87">
        <v>5.8</v>
      </c>
      <c r="AA30" s="66">
        <v>6.5</v>
      </c>
      <c r="AB30" s="66">
        <v>0.2</v>
      </c>
      <c r="AC30" s="67"/>
      <c r="AD30" s="66">
        <v>54.3</v>
      </c>
      <c r="AE30" s="68">
        <v>17</v>
      </c>
      <c r="AF30" s="122" t="s">
        <v>23</v>
      </c>
    </row>
    <row r="31" spans="1:32" x14ac:dyDescent="0.25">
      <c r="A31" s="109" t="s">
        <v>24</v>
      </c>
      <c r="B31" s="91" t="s">
        <v>125</v>
      </c>
      <c r="C31" s="78" t="s">
        <v>154</v>
      </c>
      <c r="D31" s="66" t="s">
        <v>182</v>
      </c>
      <c r="E31" s="67"/>
      <c r="F31" s="66" t="s">
        <v>323</v>
      </c>
      <c r="G31" s="68" t="s">
        <v>347</v>
      </c>
      <c r="H31" s="66">
        <v>7.1</v>
      </c>
      <c r="I31" s="66">
        <v>7.57</v>
      </c>
      <c r="J31" s="66">
        <v>6.52</v>
      </c>
      <c r="K31" s="67"/>
      <c r="L31" s="66">
        <v>6.82</v>
      </c>
      <c r="M31" s="68">
        <v>8.4</v>
      </c>
      <c r="N31" s="66">
        <v>18.899999999999999</v>
      </c>
      <c r="O31" s="66">
        <v>19.2</v>
      </c>
      <c r="P31" s="66">
        <v>18.899999999999999</v>
      </c>
      <c r="Q31" s="67"/>
      <c r="R31" s="66">
        <v>14.7</v>
      </c>
      <c r="S31" s="68">
        <v>16.600000000000001</v>
      </c>
      <c r="T31" s="66">
        <v>0.17</v>
      </c>
      <c r="U31" s="66">
        <v>0.2</v>
      </c>
      <c r="V31" s="66">
        <v>0.13</v>
      </c>
      <c r="W31" s="67"/>
      <c r="X31" s="66">
        <v>2.54</v>
      </c>
      <c r="Y31" s="68">
        <v>2.96</v>
      </c>
      <c r="Z31" s="87">
        <v>1.8</v>
      </c>
      <c r="AA31" s="66">
        <v>2.7</v>
      </c>
      <c r="AB31" s="66">
        <v>1.8</v>
      </c>
      <c r="AC31" s="67"/>
      <c r="AD31" s="66">
        <v>30</v>
      </c>
      <c r="AE31" s="68">
        <v>30.8</v>
      </c>
      <c r="AF31" s="122" t="s">
        <v>24</v>
      </c>
    </row>
    <row r="32" spans="1:32" x14ac:dyDescent="0.25">
      <c r="A32" s="109" t="s">
        <v>25</v>
      </c>
      <c r="B32" s="87" t="s">
        <v>126</v>
      </c>
      <c r="C32" s="65" t="s">
        <v>155</v>
      </c>
      <c r="D32" s="66" t="s">
        <v>58</v>
      </c>
      <c r="E32" s="67"/>
      <c r="F32" s="66" t="s">
        <v>73</v>
      </c>
      <c r="G32" s="68" t="s">
        <v>348</v>
      </c>
      <c r="H32" s="66">
        <v>5.8</v>
      </c>
      <c r="I32" s="66">
        <v>6.21</v>
      </c>
      <c r="J32" s="66">
        <v>5.8</v>
      </c>
      <c r="K32" s="67"/>
      <c r="L32" s="66">
        <v>6.84</v>
      </c>
      <c r="M32" s="68">
        <v>6.94</v>
      </c>
      <c r="N32" s="66">
        <v>18.5</v>
      </c>
      <c r="O32" s="66">
        <v>18.7</v>
      </c>
      <c r="P32" s="66">
        <v>19.399999999999999</v>
      </c>
      <c r="Q32" s="67"/>
      <c r="R32" s="66">
        <v>15</v>
      </c>
      <c r="S32" s="68">
        <v>16.100000000000001</v>
      </c>
      <c r="T32" s="66">
        <v>0.3</v>
      </c>
      <c r="U32" s="66">
        <v>0.01</v>
      </c>
      <c r="V32" s="66">
        <v>0.85</v>
      </c>
      <c r="W32" s="67"/>
      <c r="X32" s="66">
        <v>3.56</v>
      </c>
      <c r="Y32" s="68">
        <v>10.91</v>
      </c>
      <c r="Z32" s="87">
        <v>3.2</v>
      </c>
      <c r="AA32" s="66">
        <v>0.1</v>
      </c>
      <c r="AB32" s="66">
        <v>11.7</v>
      </c>
      <c r="AC32" s="67"/>
      <c r="AD32" s="66">
        <v>43.3</v>
      </c>
      <c r="AE32" s="68">
        <v>108.7</v>
      </c>
      <c r="AF32" s="122" t="s">
        <v>25</v>
      </c>
    </row>
    <row r="39" spans="1:2" x14ac:dyDescent="0.25">
      <c r="A39" s="111"/>
      <c r="B39" s="10" t="s">
        <v>36</v>
      </c>
    </row>
  </sheetData>
  <sortState ref="A3:AE32">
    <sortCondition ref="A3:A32"/>
  </sortState>
  <mergeCells count="5">
    <mergeCell ref="Z1:AD1"/>
    <mergeCell ref="B1:G1"/>
    <mergeCell ref="H1:M1"/>
    <mergeCell ref="N1:S1"/>
    <mergeCell ref="T1:Y1"/>
  </mergeCells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32"/>
  <sheetViews>
    <sheetView zoomScale="90" zoomScaleNormal="90" workbookViewId="0">
      <selection activeCell="E16" sqref="E16"/>
    </sheetView>
  </sheetViews>
  <sheetFormatPr defaultRowHeight="15" x14ac:dyDescent="0.25"/>
  <cols>
    <col min="1" max="1" width="29.140625" customWidth="1"/>
    <col min="7" max="7" width="10.140625" bestFit="1" customWidth="1"/>
  </cols>
  <sheetData>
    <row r="1" spans="1:16" ht="15.75" x14ac:dyDescent="0.25">
      <c r="A1" s="1"/>
      <c r="B1" s="247">
        <v>2020</v>
      </c>
      <c r="C1" s="248"/>
      <c r="D1" s="249"/>
      <c r="E1" s="238">
        <v>2021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40"/>
    </row>
    <row r="2" spans="1:16" ht="15.75" x14ac:dyDescent="0.25">
      <c r="B2" s="6" t="s">
        <v>217</v>
      </c>
      <c r="C2" s="16" t="s">
        <v>216</v>
      </c>
      <c r="D2" s="16" t="s">
        <v>215</v>
      </c>
      <c r="E2" s="16" t="s">
        <v>214</v>
      </c>
      <c r="F2" s="16" t="s">
        <v>212</v>
      </c>
      <c r="G2" s="16" t="s">
        <v>211</v>
      </c>
      <c r="H2" s="16" t="s">
        <v>213</v>
      </c>
      <c r="I2" s="62" t="s">
        <v>339</v>
      </c>
      <c r="J2" s="16" t="s">
        <v>371</v>
      </c>
      <c r="K2" s="16"/>
      <c r="L2" s="16"/>
      <c r="M2" s="16"/>
      <c r="N2" s="16"/>
      <c r="O2" s="16"/>
      <c r="P2" s="16"/>
    </row>
    <row r="3" spans="1:16" ht="15.75" x14ac:dyDescent="0.25">
      <c r="A3" s="23" t="s">
        <v>31</v>
      </c>
      <c r="B3" s="94" t="s">
        <v>174</v>
      </c>
      <c r="C3" s="94" t="s">
        <v>174</v>
      </c>
      <c r="D3" s="94" t="s">
        <v>174</v>
      </c>
      <c r="E3" s="95" t="s">
        <v>174</v>
      </c>
      <c r="F3" s="95" t="s">
        <v>174</v>
      </c>
      <c r="G3" s="95" t="s">
        <v>174</v>
      </c>
      <c r="H3" s="95" t="s">
        <v>174</v>
      </c>
      <c r="I3" s="95" t="s">
        <v>174</v>
      </c>
      <c r="J3" s="95" t="s">
        <v>174</v>
      </c>
      <c r="K3" s="2"/>
      <c r="L3" s="2"/>
      <c r="M3" s="2"/>
      <c r="N3" s="3"/>
      <c r="O3" s="3"/>
      <c r="P3" s="3"/>
    </row>
    <row r="4" spans="1:16" ht="15.75" x14ac:dyDescent="0.25">
      <c r="A4" s="23" t="s">
        <v>34</v>
      </c>
      <c r="B4" s="94" t="s">
        <v>174</v>
      </c>
      <c r="C4" s="94" t="s">
        <v>174</v>
      </c>
      <c r="D4" s="94" t="s">
        <v>174</v>
      </c>
      <c r="E4" s="95" t="s">
        <v>174</v>
      </c>
      <c r="F4" s="95" t="s">
        <v>174</v>
      </c>
      <c r="G4" s="95" t="s">
        <v>174</v>
      </c>
      <c r="H4" s="95" t="s">
        <v>174</v>
      </c>
      <c r="I4" s="95" t="s">
        <v>174</v>
      </c>
      <c r="J4" s="95" t="s">
        <v>174</v>
      </c>
      <c r="K4" s="2"/>
      <c r="L4" s="2"/>
      <c r="M4" s="2"/>
      <c r="N4" s="3"/>
      <c r="O4" s="3"/>
      <c r="P4" s="3"/>
    </row>
    <row r="5" spans="1:16" ht="15.75" x14ac:dyDescent="0.25">
      <c r="A5" s="23" t="s">
        <v>43</v>
      </c>
      <c r="B5" s="93" t="s">
        <v>174</v>
      </c>
      <c r="C5" s="93" t="s">
        <v>174</v>
      </c>
      <c r="D5" s="93" t="s">
        <v>174</v>
      </c>
      <c r="E5" s="98" t="s">
        <v>174</v>
      </c>
      <c r="F5" s="98" t="s">
        <v>174</v>
      </c>
      <c r="G5" s="98" t="s">
        <v>174</v>
      </c>
      <c r="H5" s="98" t="s">
        <v>174</v>
      </c>
      <c r="I5" s="98" t="s">
        <v>174</v>
      </c>
      <c r="J5" s="98" t="s">
        <v>174</v>
      </c>
      <c r="K5" s="2"/>
      <c r="L5" s="2"/>
      <c r="M5" s="2"/>
      <c r="N5" s="3"/>
      <c r="O5" s="3"/>
      <c r="P5" s="3"/>
    </row>
    <row r="6" spans="1:16" ht="15.75" x14ac:dyDescent="0.25">
      <c r="A6" s="6" t="s">
        <v>18</v>
      </c>
      <c r="B6" s="94">
        <v>1.52</v>
      </c>
      <c r="C6" s="94">
        <v>1.97</v>
      </c>
      <c r="D6" s="94">
        <v>2.36</v>
      </c>
      <c r="E6" s="94">
        <v>3.34</v>
      </c>
      <c r="F6" s="94">
        <v>4.4000000000000004</v>
      </c>
      <c r="G6" s="94">
        <v>4.1399999999999997</v>
      </c>
      <c r="H6" s="94" t="s">
        <v>200</v>
      </c>
      <c r="I6" s="94">
        <v>0.47</v>
      </c>
      <c r="J6" s="94">
        <v>0.61</v>
      </c>
      <c r="K6" s="3"/>
      <c r="L6" s="3"/>
      <c r="M6" s="3"/>
      <c r="N6" s="3"/>
      <c r="O6" s="3"/>
      <c r="P6" s="3"/>
    </row>
    <row r="7" spans="1:16" ht="15.75" x14ac:dyDescent="0.25">
      <c r="A7" s="23" t="s">
        <v>26</v>
      </c>
      <c r="B7" s="94">
        <v>3.92</v>
      </c>
      <c r="C7" s="94">
        <v>3.85</v>
      </c>
      <c r="D7" s="94">
        <v>3.87</v>
      </c>
      <c r="E7" s="95">
        <v>4.29</v>
      </c>
      <c r="F7" s="95">
        <v>4.57</v>
      </c>
      <c r="G7" s="95">
        <v>4.8099999999999996</v>
      </c>
      <c r="H7" s="95">
        <v>3.54</v>
      </c>
      <c r="I7" s="95">
        <v>2.4500000000000002</v>
      </c>
      <c r="J7" s="95">
        <v>2.6</v>
      </c>
      <c r="K7" s="3"/>
      <c r="L7" s="3"/>
      <c r="M7" s="3"/>
      <c r="N7" s="3"/>
      <c r="O7" s="3"/>
      <c r="P7" s="3"/>
    </row>
    <row r="8" spans="1:16" ht="15.75" x14ac:dyDescent="0.25">
      <c r="A8" s="23" t="s">
        <v>27</v>
      </c>
      <c r="B8" s="94">
        <v>9.9600000000000009</v>
      </c>
      <c r="C8" s="94">
        <v>10.1</v>
      </c>
      <c r="D8" s="94">
        <v>10.35</v>
      </c>
      <c r="E8" s="95">
        <v>11</v>
      </c>
      <c r="F8" s="95">
        <v>11.76</v>
      </c>
      <c r="G8" s="95">
        <v>12.27</v>
      </c>
      <c r="H8" s="95">
        <v>10.99</v>
      </c>
      <c r="I8" s="95">
        <v>9.94</v>
      </c>
      <c r="J8" s="95">
        <v>9.57</v>
      </c>
      <c r="K8" s="3"/>
      <c r="L8" s="3"/>
      <c r="M8" s="3"/>
      <c r="N8" s="3"/>
      <c r="O8" s="3"/>
      <c r="P8" s="3"/>
    </row>
    <row r="9" spans="1:16" ht="15.75" x14ac:dyDescent="0.25">
      <c r="A9" s="23" t="s">
        <v>28</v>
      </c>
      <c r="B9" s="94">
        <v>9.74</v>
      </c>
      <c r="C9" s="94">
        <v>9.85</v>
      </c>
      <c r="D9" s="94">
        <v>10.1</v>
      </c>
      <c r="E9" s="95">
        <v>10.82</v>
      </c>
      <c r="F9" s="95">
        <v>11.62</v>
      </c>
      <c r="G9" s="95">
        <v>12.18</v>
      </c>
      <c r="H9" s="95">
        <v>11.03</v>
      </c>
      <c r="I9" s="95">
        <v>9.7899999999999991</v>
      </c>
      <c r="J9" s="95">
        <v>9.3800000000000008</v>
      </c>
      <c r="K9" s="3"/>
      <c r="L9" s="3"/>
      <c r="M9" s="3"/>
      <c r="N9" s="3"/>
      <c r="O9" s="3"/>
      <c r="P9" s="3"/>
    </row>
    <row r="10" spans="1:16" ht="15.75" x14ac:dyDescent="0.25">
      <c r="A10" s="23" t="s">
        <v>29</v>
      </c>
      <c r="B10" s="94">
        <v>1.44</v>
      </c>
      <c r="C10" s="94">
        <v>1.65</v>
      </c>
      <c r="D10" s="94">
        <v>1.72</v>
      </c>
      <c r="E10" s="95">
        <v>2.54</v>
      </c>
      <c r="F10" s="95">
        <v>3.02</v>
      </c>
      <c r="G10" s="95">
        <v>2.96</v>
      </c>
      <c r="H10" s="95">
        <v>1.62</v>
      </c>
      <c r="I10" s="95">
        <v>1.3</v>
      </c>
      <c r="J10" s="95">
        <v>1.39</v>
      </c>
      <c r="K10" s="3"/>
      <c r="L10" s="3"/>
      <c r="M10" s="3"/>
      <c r="N10" s="3"/>
      <c r="O10" s="3"/>
      <c r="P10" s="3"/>
    </row>
    <row r="11" spans="1:16" ht="15.75" x14ac:dyDescent="0.25">
      <c r="A11" s="23" t="s">
        <v>30</v>
      </c>
      <c r="B11" s="94">
        <v>1.54</v>
      </c>
      <c r="C11" s="94">
        <v>1.74</v>
      </c>
      <c r="D11" s="94">
        <v>1.84</v>
      </c>
      <c r="E11" s="95">
        <v>2.71</v>
      </c>
      <c r="F11" s="95">
        <v>3.46</v>
      </c>
      <c r="G11" s="95">
        <v>3.18</v>
      </c>
      <c r="H11" s="95">
        <v>1.69</v>
      </c>
      <c r="I11" s="95">
        <v>1.5</v>
      </c>
      <c r="J11" s="95">
        <v>1.7</v>
      </c>
      <c r="K11" s="3"/>
      <c r="L11" s="3"/>
      <c r="M11" s="3"/>
      <c r="N11" s="3"/>
      <c r="O11" s="3"/>
      <c r="P11" s="3"/>
    </row>
    <row r="12" spans="1:16" ht="15.75" x14ac:dyDescent="0.25">
      <c r="A12" s="23" t="s">
        <v>35</v>
      </c>
      <c r="B12" s="96" t="s">
        <v>175</v>
      </c>
      <c r="C12" s="94">
        <v>6.91</v>
      </c>
      <c r="D12" s="96" t="s">
        <v>175</v>
      </c>
      <c r="E12" s="97" t="s">
        <v>175</v>
      </c>
      <c r="F12" s="118">
        <v>8.5399999999999991</v>
      </c>
      <c r="G12" s="119">
        <v>8.84</v>
      </c>
      <c r="H12" s="98">
        <v>6.06</v>
      </c>
      <c r="I12" s="118">
        <v>6.38</v>
      </c>
      <c r="J12" s="118">
        <v>6.57</v>
      </c>
      <c r="K12" s="3"/>
      <c r="L12" s="3"/>
      <c r="M12" s="3"/>
      <c r="N12" s="3"/>
      <c r="O12" s="3"/>
      <c r="P12" s="3"/>
    </row>
    <row r="13" spans="1:16" ht="15.75" x14ac:dyDescent="0.25">
      <c r="A13" s="23" t="s">
        <v>37</v>
      </c>
      <c r="B13" s="93">
        <v>0.4</v>
      </c>
      <c r="C13" s="94">
        <v>0.69</v>
      </c>
      <c r="D13" s="93">
        <v>0.79</v>
      </c>
      <c r="E13" s="118">
        <v>1.74</v>
      </c>
      <c r="F13" s="118">
        <v>2.11</v>
      </c>
      <c r="G13" s="118">
        <v>2.19</v>
      </c>
      <c r="H13" s="118">
        <v>0.64</v>
      </c>
      <c r="I13" s="118">
        <v>0.33</v>
      </c>
      <c r="J13" s="118">
        <v>0.66</v>
      </c>
      <c r="K13" s="3"/>
      <c r="L13" s="3"/>
      <c r="M13" s="3"/>
      <c r="N13" s="3"/>
      <c r="O13" s="3"/>
      <c r="P13" s="3"/>
    </row>
    <row r="14" spans="1:16" ht="15.75" x14ac:dyDescent="0.25">
      <c r="A14" s="23" t="s">
        <v>41</v>
      </c>
      <c r="B14" s="93">
        <v>1.7</v>
      </c>
      <c r="C14" s="94">
        <v>2.02</v>
      </c>
      <c r="D14" s="93">
        <v>2.14</v>
      </c>
      <c r="E14" s="118">
        <v>3.18</v>
      </c>
      <c r="F14" s="118">
        <v>3.58</v>
      </c>
      <c r="G14" s="118">
        <v>3.6</v>
      </c>
      <c r="H14" s="118">
        <v>1.97</v>
      </c>
      <c r="I14" s="118">
        <v>1.75</v>
      </c>
      <c r="J14" s="118">
        <v>2.15</v>
      </c>
      <c r="K14" s="3"/>
      <c r="L14" s="3"/>
      <c r="M14" s="3"/>
      <c r="N14" s="3"/>
      <c r="O14" s="3"/>
      <c r="P14" s="3"/>
    </row>
    <row r="15" spans="1:16" ht="15.75" x14ac:dyDescent="0.25">
      <c r="A15" s="23" t="s">
        <v>42</v>
      </c>
      <c r="B15" s="93">
        <v>1.61</v>
      </c>
      <c r="C15" s="94">
        <v>1.94</v>
      </c>
      <c r="D15" s="93">
        <v>2.11</v>
      </c>
      <c r="E15" s="118">
        <v>3.51</v>
      </c>
      <c r="F15" s="118">
        <v>3.98</v>
      </c>
      <c r="G15" s="118">
        <v>3.84</v>
      </c>
      <c r="H15" s="118">
        <v>1.41</v>
      </c>
      <c r="I15" s="118">
        <v>1.73</v>
      </c>
      <c r="J15" s="118">
        <v>2.34</v>
      </c>
      <c r="K15" s="3"/>
      <c r="L15" s="3"/>
      <c r="M15" s="3"/>
      <c r="N15" s="3"/>
      <c r="O15" s="3"/>
      <c r="P15" s="3"/>
    </row>
    <row r="16" spans="1:16" ht="15.75" x14ac:dyDescent="0.25">
      <c r="A16" s="23" t="s">
        <v>46</v>
      </c>
      <c r="B16" s="93">
        <v>3.32</v>
      </c>
      <c r="C16" s="120">
        <v>2.65</v>
      </c>
      <c r="D16" s="121">
        <v>6.27</v>
      </c>
      <c r="E16" s="98">
        <v>9.99</v>
      </c>
      <c r="F16" s="98">
        <v>13.29</v>
      </c>
      <c r="G16" s="98">
        <v>13.72</v>
      </c>
      <c r="H16" s="98">
        <v>2.91</v>
      </c>
      <c r="I16" s="98">
        <v>2.62</v>
      </c>
      <c r="J16" s="98">
        <v>3.2</v>
      </c>
      <c r="K16" s="3"/>
      <c r="L16" s="3"/>
      <c r="M16" s="3"/>
      <c r="N16" s="3"/>
      <c r="O16" s="3"/>
      <c r="P16" s="3"/>
    </row>
    <row r="17" spans="1:16" ht="15.75" x14ac:dyDescent="0.25">
      <c r="A17" s="23" t="s">
        <v>47</v>
      </c>
      <c r="B17" s="93">
        <v>0</v>
      </c>
      <c r="C17" s="120">
        <v>0.1</v>
      </c>
      <c r="D17" s="121">
        <v>0.52</v>
      </c>
      <c r="E17" s="121">
        <v>1.35</v>
      </c>
      <c r="F17" s="121">
        <v>1.76</v>
      </c>
      <c r="G17" s="121">
        <v>2</v>
      </c>
      <c r="H17" s="121">
        <v>0.71</v>
      </c>
      <c r="I17" s="121">
        <v>0</v>
      </c>
      <c r="J17" s="121">
        <v>0</v>
      </c>
      <c r="K17" s="3"/>
      <c r="L17" s="3"/>
      <c r="M17" s="3"/>
      <c r="N17" s="3"/>
      <c r="O17" s="3"/>
      <c r="P17" s="3"/>
    </row>
    <row r="18" spans="1:16" ht="15.75" x14ac:dyDescent="0.25">
      <c r="A18" s="23" t="s">
        <v>49</v>
      </c>
      <c r="B18" s="93">
        <v>4.4000000000000004</v>
      </c>
      <c r="C18" s="120">
        <v>4.7</v>
      </c>
      <c r="D18" s="120">
        <v>5.0599999999999996</v>
      </c>
      <c r="E18" s="121">
        <v>6.23</v>
      </c>
      <c r="F18" s="120">
        <v>6.93</v>
      </c>
      <c r="G18" s="120">
        <v>7.38</v>
      </c>
      <c r="H18" s="121">
        <v>6.5</v>
      </c>
      <c r="I18" s="120">
        <v>4.54</v>
      </c>
      <c r="J18" s="120">
        <v>3.83</v>
      </c>
      <c r="K18" s="9"/>
      <c r="L18" s="4"/>
      <c r="M18" s="9"/>
      <c r="N18" s="9"/>
      <c r="O18" s="4"/>
      <c r="P18" s="9"/>
    </row>
    <row r="19" spans="1:16" ht="15.75" x14ac:dyDescent="0.25">
      <c r="A19" s="23" t="s">
        <v>51</v>
      </c>
      <c r="B19" s="93">
        <v>1.87</v>
      </c>
      <c r="C19" s="120">
        <v>2.79</v>
      </c>
      <c r="D19" s="120">
        <v>3.34</v>
      </c>
      <c r="E19" s="121">
        <v>4.33</v>
      </c>
      <c r="F19" s="120">
        <v>4.8099999999999996</v>
      </c>
      <c r="G19" s="120">
        <v>5.1100000000000003</v>
      </c>
      <c r="H19" s="121">
        <v>2.65</v>
      </c>
      <c r="I19" s="120">
        <v>1.77</v>
      </c>
      <c r="J19" s="120">
        <v>2.27</v>
      </c>
      <c r="K19" s="4"/>
      <c r="L19" s="4"/>
      <c r="M19" s="4"/>
      <c r="N19" s="4"/>
      <c r="O19" s="4"/>
      <c r="P19" s="4"/>
    </row>
    <row r="20" spans="1:16" ht="15.75" x14ac:dyDescent="0.25">
      <c r="A20" s="23" t="s">
        <v>53</v>
      </c>
      <c r="B20" s="93">
        <v>2.78</v>
      </c>
      <c r="C20" s="93">
        <v>3.06</v>
      </c>
      <c r="D20" s="93">
        <v>3.23</v>
      </c>
      <c r="E20" s="93">
        <v>4.18</v>
      </c>
      <c r="F20" s="120">
        <v>4.92</v>
      </c>
      <c r="G20" s="120">
        <v>4.79</v>
      </c>
      <c r="H20" s="121">
        <v>3.46</v>
      </c>
      <c r="I20" s="120">
        <v>2.66</v>
      </c>
      <c r="J20" s="120">
        <v>2.48</v>
      </c>
      <c r="K20" s="4"/>
      <c r="L20" s="4"/>
      <c r="M20" s="4"/>
      <c r="N20" s="4"/>
      <c r="O20" s="4"/>
      <c r="P20" s="4"/>
    </row>
    <row r="21" spans="1:16" ht="15.75" x14ac:dyDescent="0.25">
      <c r="A21" s="23" t="s">
        <v>60</v>
      </c>
      <c r="B21" s="93">
        <v>2.82</v>
      </c>
      <c r="C21" s="120">
        <v>3.07</v>
      </c>
      <c r="D21" s="120">
        <v>3.33</v>
      </c>
      <c r="E21" s="121">
        <v>5.38</v>
      </c>
      <c r="F21" s="120">
        <v>6.8</v>
      </c>
      <c r="G21" s="120">
        <v>6.39</v>
      </c>
      <c r="H21" s="121">
        <v>3.6</v>
      </c>
      <c r="I21" s="120">
        <v>2.86</v>
      </c>
      <c r="J21" s="120">
        <v>2.59</v>
      </c>
      <c r="K21" s="4"/>
      <c r="L21" s="4"/>
      <c r="M21" s="4"/>
      <c r="N21" s="4"/>
      <c r="O21" s="4"/>
      <c r="P21" s="4"/>
    </row>
    <row r="22" spans="1:16" ht="15.75" x14ac:dyDescent="0.25">
      <c r="A22" s="23" t="s">
        <v>61</v>
      </c>
      <c r="B22" s="93">
        <v>1.62</v>
      </c>
      <c r="C22" s="93">
        <v>1.82</v>
      </c>
      <c r="D22" s="93">
        <v>1.94</v>
      </c>
      <c r="E22" s="121">
        <v>2.2599999999999998</v>
      </c>
      <c r="F22" s="93">
        <v>2.86</v>
      </c>
      <c r="G22" s="93">
        <v>2.31</v>
      </c>
      <c r="H22" s="121">
        <v>1.53</v>
      </c>
      <c r="I22" s="93">
        <v>1.43</v>
      </c>
      <c r="J22" s="93">
        <v>1.89</v>
      </c>
      <c r="K22" s="7"/>
      <c r="L22" s="7"/>
      <c r="M22" s="7"/>
      <c r="N22" s="7"/>
      <c r="O22" s="7"/>
      <c r="P22" s="7"/>
    </row>
    <row r="23" spans="1:16" ht="15.75" x14ac:dyDescent="0.25">
      <c r="A23" s="23" t="s">
        <v>62</v>
      </c>
      <c r="B23" s="93">
        <v>1.67</v>
      </c>
      <c r="C23" s="93">
        <v>1.82</v>
      </c>
      <c r="D23" s="93">
        <v>1.89</v>
      </c>
      <c r="E23" s="121">
        <v>2.34</v>
      </c>
      <c r="F23" s="93">
        <v>2.77</v>
      </c>
      <c r="G23" s="93">
        <v>2.2400000000000002</v>
      </c>
      <c r="H23" s="121">
        <v>1.54</v>
      </c>
      <c r="I23" s="93">
        <v>1.35</v>
      </c>
      <c r="J23" s="93">
        <v>1.86</v>
      </c>
      <c r="K23" s="7"/>
      <c r="L23" s="7"/>
      <c r="M23" s="7"/>
      <c r="N23" s="7"/>
      <c r="O23" s="7"/>
      <c r="P23" s="7"/>
    </row>
    <row r="24" spans="1:16" ht="15.75" x14ac:dyDescent="0.25">
      <c r="A24" s="23" t="s">
        <v>63</v>
      </c>
      <c r="B24" s="93">
        <v>0</v>
      </c>
      <c r="C24" s="93">
        <v>0</v>
      </c>
      <c r="D24" s="93">
        <v>0</v>
      </c>
      <c r="E24" s="121">
        <v>0.34</v>
      </c>
      <c r="F24" s="93">
        <v>0.59</v>
      </c>
      <c r="G24" s="93">
        <v>0.6</v>
      </c>
      <c r="H24" s="121">
        <v>0.39</v>
      </c>
      <c r="I24" s="93">
        <v>0</v>
      </c>
      <c r="J24" s="93">
        <v>0</v>
      </c>
      <c r="K24" s="19"/>
      <c r="L24" s="19"/>
      <c r="M24" s="19"/>
      <c r="N24" s="19"/>
      <c r="O24" s="19"/>
      <c r="P24" s="19"/>
    </row>
    <row r="25" spans="1:16" ht="15.75" x14ac:dyDescent="0.25">
      <c r="A25" s="23" t="s">
        <v>64</v>
      </c>
      <c r="B25" s="93">
        <v>0</v>
      </c>
      <c r="C25" s="93">
        <v>0.3</v>
      </c>
      <c r="D25" s="93">
        <v>0.43</v>
      </c>
      <c r="E25" s="121">
        <v>1.1000000000000001</v>
      </c>
      <c r="F25" s="93">
        <v>0.42</v>
      </c>
      <c r="G25" s="93">
        <v>1.4</v>
      </c>
      <c r="H25" s="121">
        <v>0.79</v>
      </c>
      <c r="I25" s="93">
        <v>0</v>
      </c>
      <c r="J25" s="93">
        <v>0.09</v>
      </c>
      <c r="K25" s="20"/>
      <c r="L25" s="21"/>
      <c r="M25" s="18"/>
      <c r="N25" s="22"/>
      <c r="O25" s="21"/>
      <c r="P25" s="18"/>
    </row>
    <row r="26" spans="1:16" ht="15.75" x14ac:dyDescent="0.25">
      <c r="A26" s="23" t="s">
        <v>19</v>
      </c>
      <c r="B26" s="94">
        <v>2.6</v>
      </c>
      <c r="C26" s="94">
        <v>2.33</v>
      </c>
      <c r="D26" s="94">
        <v>2.31</v>
      </c>
      <c r="E26" s="94">
        <v>2.37</v>
      </c>
      <c r="F26" s="94">
        <v>2.4500000000000002</v>
      </c>
      <c r="G26" s="94">
        <v>2.44</v>
      </c>
      <c r="H26" s="94" t="s">
        <v>200</v>
      </c>
      <c r="I26" s="94" t="s">
        <v>200</v>
      </c>
      <c r="J26" s="94" t="s">
        <v>200</v>
      </c>
      <c r="K26" s="20"/>
      <c r="L26" s="21"/>
      <c r="M26" s="18"/>
      <c r="N26" s="22"/>
      <c r="O26" s="21"/>
      <c r="P26" s="18"/>
    </row>
    <row r="27" spans="1:16" ht="15.75" x14ac:dyDescent="0.25">
      <c r="A27" s="23" t="s">
        <v>20</v>
      </c>
      <c r="B27" s="94">
        <v>0.99</v>
      </c>
      <c r="C27" s="94">
        <v>1.19</v>
      </c>
      <c r="D27" s="94">
        <v>1.21</v>
      </c>
      <c r="E27" s="94">
        <v>1.94</v>
      </c>
      <c r="F27" s="94">
        <v>2.19</v>
      </c>
      <c r="G27" s="94">
        <v>1.91</v>
      </c>
      <c r="H27" s="94">
        <v>0.99</v>
      </c>
      <c r="I27" s="94">
        <v>0.97</v>
      </c>
      <c r="J27" s="94">
        <v>1.19</v>
      </c>
      <c r="K27" s="20"/>
      <c r="L27" s="21"/>
      <c r="M27" s="18"/>
      <c r="N27" s="20"/>
      <c r="O27" s="21"/>
      <c r="P27" s="18"/>
    </row>
    <row r="28" spans="1:16" ht="15.75" x14ac:dyDescent="0.25">
      <c r="A28" s="23" t="s">
        <v>21</v>
      </c>
      <c r="B28" s="95">
        <v>1.1499999999999999</v>
      </c>
      <c r="C28" s="94">
        <v>1.3</v>
      </c>
      <c r="D28" s="95">
        <v>1.33</v>
      </c>
      <c r="E28" s="95">
        <v>2.08</v>
      </c>
      <c r="F28" s="95">
        <v>2.35</v>
      </c>
      <c r="G28" s="95">
        <v>2.0699999999999998</v>
      </c>
      <c r="H28" s="95">
        <v>1.1399999999999999</v>
      </c>
      <c r="I28" s="95">
        <v>1.1100000000000001</v>
      </c>
      <c r="J28" s="95">
        <v>1.34</v>
      </c>
      <c r="K28" s="20"/>
      <c r="L28" s="21"/>
      <c r="M28" s="18"/>
      <c r="N28" s="22"/>
      <c r="O28" s="21"/>
      <c r="P28" s="18"/>
    </row>
    <row r="29" spans="1:16" ht="15.75" x14ac:dyDescent="0.25">
      <c r="A29" s="23" t="s">
        <v>22</v>
      </c>
      <c r="B29" s="95">
        <v>0.9</v>
      </c>
      <c r="C29" s="94">
        <v>0.97</v>
      </c>
      <c r="D29" s="95">
        <v>0.98</v>
      </c>
      <c r="E29" s="95">
        <v>1.77</v>
      </c>
      <c r="F29" s="95">
        <v>2.1</v>
      </c>
      <c r="G29" s="95">
        <v>1.71</v>
      </c>
      <c r="H29" s="95">
        <v>0.8</v>
      </c>
      <c r="I29" s="95">
        <v>0.8</v>
      </c>
      <c r="J29" s="95">
        <v>0.92</v>
      </c>
      <c r="K29" s="20"/>
      <c r="L29" s="15"/>
      <c r="M29" s="15"/>
      <c r="N29" s="22"/>
      <c r="O29" s="15"/>
      <c r="P29" s="15"/>
    </row>
    <row r="30" spans="1:16" ht="15.75" x14ac:dyDescent="0.25">
      <c r="A30" s="23" t="s">
        <v>23</v>
      </c>
      <c r="B30" s="95">
        <v>0.96</v>
      </c>
      <c r="C30" s="94">
        <v>0.93</v>
      </c>
      <c r="D30" s="95">
        <v>0.96</v>
      </c>
      <c r="E30" s="95">
        <v>1.76</v>
      </c>
      <c r="F30" s="95">
        <v>2.04</v>
      </c>
      <c r="G30" s="95">
        <v>1.69</v>
      </c>
      <c r="H30" s="95">
        <v>0.81</v>
      </c>
      <c r="I30" s="95">
        <v>0.82</v>
      </c>
      <c r="J30" s="95">
        <v>0.94</v>
      </c>
      <c r="K30" s="20"/>
      <c r="L30" s="15"/>
      <c r="M30" s="15"/>
      <c r="N30" s="22"/>
      <c r="O30" s="15"/>
      <c r="P30" s="15"/>
    </row>
    <row r="31" spans="1:16" ht="15.75" x14ac:dyDescent="0.25">
      <c r="A31" s="23" t="s">
        <v>24</v>
      </c>
      <c r="B31" s="95">
        <v>1.17</v>
      </c>
      <c r="C31" s="94">
        <v>1.29</v>
      </c>
      <c r="D31" s="95">
        <v>1.28</v>
      </c>
      <c r="E31" s="95">
        <v>2.08</v>
      </c>
      <c r="F31" s="95">
        <v>2.33</v>
      </c>
      <c r="G31" s="95">
        <v>2.0699999999999998</v>
      </c>
      <c r="H31" s="95">
        <v>1.1100000000000001</v>
      </c>
      <c r="I31" s="95">
        <v>1.08</v>
      </c>
      <c r="J31" s="95">
        <v>1.36</v>
      </c>
      <c r="K31" s="20"/>
      <c r="L31" s="15"/>
      <c r="M31" s="15"/>
      <c r="N31" s="22"/>
      <c r="O31" s="15"/>
      <c r="P31" s="15"/>
    </row>
    <row r="32" spans="1:16" ht="15.75" x14ac:dyDescent="0.25">
      <c r="A32" s="23" t="s">
        <v>25</v>
      </c>
      <c r="B32" s="94">
        <v>4.01</v>
      </c>
      <c r="C32" s="94">
        <v>3.69</v>
      </c>
      <c r="D32" s="94">
        <v>3.7</v>
      </c>
      <c r="E32" s="95">
        <v>4.0199999999999996</v>
      </c>
      <c r="F32" s="95">
        <v>4.34</v>
      </c>
      <c r="G32" s="95">
        <v>4.6100000000000003</v>
      </c>
      <c r="H32" s="95">
        <v>3.94</v>
      </c>
      <c r="I32" s="95">
        <v>2.99</v>
      </c>
      <c r="J32" s="95">
        <v>2.54</v>
      </c>
      <c r="K32" s="20"/>
      <c r="L32" s="15"/>
      <c r="M32" s="15"/>
      <c r="N32" s="22"/>
      <c r="O32" s="15"/>
      <c r="P32" s="15"/>
    </row>
  </sheetData>
  <sortState ref="A3:J32">
    <sortCondition ref="A3:A32"/>
  </sortState>
  <mergeCells count="2">
    <mergeCell ref="E1:P1"/>
    <mergeCell ref="B1:D1"/>
  </mergeCells>
  <pageMargins left="0.7" right="0.7" top="0.75" bottom="0.75" header="0.3" footer="0.3"/>
  <ignoredErrors>
    <ignoredError sqref="F2:H2 B2:D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workbookViewId="0">
      <selection activeCell="F9" activeCellId="1" sqref="B9:B15 F9:F15"/>
    </sheetView>
  </sheetViews>
  <sheetFormatPr defaultRowHeight="15" x14ac:dyDescent="0.25"/>
  <cols>
    <col min="2" max="2" width="10.5703125" bestFit="1" customWidth="1"/>
    <col min="3" max="3" width="9.7109375" bestFit="1" customWidth="1"/>
    <col min="5" max="5" width="10" bestFit="1" customWidth="1"/>
    <col min="6" max="6" width="10.7109375" bestFit="1" customWidth="1"/>
    <col min="7" max="7" width="9.7109375" bestFit="1" customWidth="1"/>
    <col min="9" max="9" width="10" bestFit="1" customWidth="1"/>
    <col min="11" max="11" width="19.7109375" customWidth="1"/>
  </cols>
  <sheetData>
    <row r="1" spans="1:17" x14ac:dyDescent="0.25">
      <c r="B1" s="223" t="s">
        <v>317</v>
      </c>
      <c r="C1" s="223"/>
      <c r="D1" s="223"/>
      <c r="E1" s="223"/>
      <c r="F1" s="224" t="s">
        <v>218</v>
      </c>
      <c r="G1" s="224"/>
      <c r="H1" s="224"/>
      <c r="I1" s="224"/>
      <c r="J1" s="225"/>
      <c r="K1" s="225"/>
      <c r="L1" s="225"/>
      <c r="M1" s="225"/>
      <c r="N1" s="225"/>
      <c r="O1" s="225"/>
      <c r="P1" s="225"/>
      <c r="Q1" s="225"/>
    </row>
    <row r="2" spans="1:17" x14ac:dyDescent="0.25">
      <c r="A2" s="16" t="s">
        <v>221</v>
      </c>
      <c r="B2" s="37" t="s">
        <v>314</v>
      </c>
      <c r="C2" s="37" t="s">
        <v>312</v>
      </c>
      <c r="D2" s="37" t="s">
        <v>1</v>
      </c>
      <c r="E2" s="37" t="s">
        <v>313</v>
      </c>
      <c r="F2" s="37" t="s">
        <v>314</v>
      </c>
      <c r="G2" s="37" t="s">
        <v>312</v>
      </c>
      <c r="H2" s="37" t="s">
        <v>1</v>
      </c>
      <c r="I2" s="38" t="s">
        <v>313</v>
      </c>
      <c r="J2" s="28"/>
      <c r="K2" s="28"/>
      <c r="L2" s="28"/>
      <c r="M2" s="28"/>
      <c r="N2" s="28"/>
      <c r="O2" s="28"/>
      <c r="P2" s="28"/>
      <c r="Q2" s="28"/>
    </row>
    <row r="3" spans="1:17" x14ac:dyDescent="0.25">
      <c r="A3" s="39" t="s">
        <v>274</v>
      </c>
      <c r="B3" s="32">
        <v>62.400000000000006</v>
      </c>
      <c r="C3" s="32">
        <v>19.7</v>
      </c>
      <c r="D3" s="32">
        <v>5.32</v>
      </c>
      <c r="E3" s="32">
        <v>2.92</v>
      </c>
      <c r="F3" s="32">
        <v>51.6</v>
      </c>
      <c r="G3" s="32">
        <v>21.1</v>
      </c>
      <c r="H3" s="32">
        <v>4.8899999999999997</v>
      </c>
      <c r="I3" s="33">
        <v>3.66</v>
      </c>
      <c r="J3" s="27"/>
      <c r="L3" s="226"/>
      <c r="M3" s="226"/>
      <c r="N3" s="226"/>
      <c r="O3" s="226"/>
      <c r="P3" s="26"/>
    </row>
    <row r="4" spans="1:17" x14ac:dyDescent="0.25">
      <c r="A4" s="39" t="s">
        <v>276</v>
      </c>
      <c r="B4" s="32">
        <v>55.300000000000004</v>
      </c>
      <c r="C4" s="32">
        <v>18.8</v>
      </c>
      <c r="D4" s="32">
        <v>5.65</v>
      </c>
      <c r="E4" s="32">
        <v>1.59</v>
      </c>
      <c r="F4" s="32">
        <v>46</v>
      </c>
      <c r="G4" s="32">
        <v>20</v>
      </c>
      <c r="H4" s="32">
        <v>5.18</v>
      </c>
      <c r="I4" s="33">
        <v>1.93</v>
      </c>
      <c r="J4" s="27"/>
      <c r="K4" s="24"/>
      <c r="L4" s="222"/>
      <c r="M4" s="222"/>
      <c r="N4" s="222"/>
      <c r="O4" s="222"/>
      <c r="P4" s="222"/>
    </row>
    <row r="5" spans="1:17" x14ac:dyDescent="0.25">
      <c r="A5" s="39" t="s">
        <v>222</v>
      </c>
      <c r="B5" s="32">
        <v>35.700000000000003</v>
      </c>
      <c r="C5" s="32">
        <v>18.2</v>
      </c>
      <c r="D5" s="32">
        <v>6.06</v>
      </c>
      <c r="E5" s="32">
        <v>9.92</v>
      </c>
      <c r="F5" s="32">
        <v>24.1</v>
      </c>
      <c r="G5" s="32">
        <v>20.6</v>
      </c>
      <c r="H5" s="32">
        <v>6.46</v>
      </c>
      <c r="I5" s="33">
        <v>9.3000000000000007</v>
      </c>
      <c r="J5" s="27"/>
      <c r="K5" s="24" t="s">
        <v>307</v>
      </c>
      <c r="L5" s="222" t="s">
        <v>310</v>
      </c>
      <c r="M5" s="222"/>
      <c r="N5" s="222"/>
      <c r="O5" s="222"/>
      <c r="P5" s="26"/>
    </row>
    <row r="6" spans="1:17" x14ac:dyDescent="0.25">
      <c r="A6" s="39" t="s">
        <v>223</v>
      </c>
      <c r="B6" s="32">
        <v>32</v>
      </c>
      <c r="C6" s="32">
        <v>17.600000000000001</v>
      </c>
      <c r="D6" s="32">
        <v>6.47</v>
      </c>
      <c r="E6" s="32"/>
      <c r="F6" s="32">
        <v>27.400000000000002</v>
      </c>
      <c r="G6" s="32">
        <v>20.100000000000001</v>
      </c>
      <c r="H6" s="32">
        <v>7.11</v>
      </c>
      <c r="I6" s="33">
        <v>2.4700000000000002</v>
      </c>
      <c r="J6" s="27"/>
      <c r="K6" s="24" t="s">
        <v>311</v>
      </c>
      <c r="L6" s="222" t="s">
        <v>306</v>
      </c>
      <c r="M6" s="222"/>
      <c r="N6" s="222"/>
      <c r="O6" s="222"/>
      <c r="P6" s="26"/>
    </row>
    <row r="7" spans="1:17" x14ac:dyDescent="0.25">
      <c r="A7" s="39" t="s">
        <v>224</v>
      </c>
      <c r="B7" s="32">
        <v>1126</v>
      </c>
      <c r="C7" s="32">
        <v>18.600000000000001</v>
      </c>
      <c r="D7" s="32">
        <v>7.3</v>
      </c>
      <c r="E7" s="32">
        <v>5.61</v>
      </c>
      <c r="F7" s="32">
        <v>1023</v>
      </c>
      <c r="G7" s="32">
        <v>20</v>
      </c>
      <c r="H7" s="32">
        <v>7.24</v>
      </c>
      <c r="I7" s="33">
        <v>6.95</v>
      </c>
      <c r="J7" s="27"/>
      <c r="K7" s="24"/>
      <c r="L7" s="222"/>
      <c r="M7" s="222"/>
      <c r="N7" s="222"/>
      <c r="O7" s="222"/>
      <c r="P7" s="26"/>
    </row>
    <row r="8" spans="1:17" x14ac:dyDescent="0.25">
      <c r="A8" s="39" t="s">
        <v>225</v>
      </c>
      <c r="B8" s="32" t="s">
        <v>200</v>
      </c>
      <c r="C8" s="32" t="s">
        <v>200</v>
      </c>
      <c r="D8" s="32" t="s">
        <v>200</v>
      </c>
      <c r="E8" s="32" t="s">
        <v>200</v>
      </c>
      <c r="F8" s="32" t="s">
        <v>200</v>
      </c>
      <c r="G8" s="32" t="s">
        <v>200</v>
      </c>
      <c r="H8" s="32" t="s">
        <v>200</v>
      </c>
      <c r="I8" s="33" t="s">
        <v>200</v>
      </c>
      <c r="J8" s="27"/>
      <c r="K8" s="27"/>
      <c r="L8" s="27"/>
      <c r="M8" s="27"/>
      <c r="N8" s="27"/>
      <c r="O8" s="27"/>
      <c r="P8" s="27"/>
      <c r="Q8" s="27"/>
    </row>
    <row r="9" spans="1:17" x14ac:dyDescent="0.25">
      <c r="A9" s="39" t="s">
        <v>226</v>
      </c>
      <c r="B9" s="32">
        <v>2320</v>
      </c>
      <c r="C9" s="32">
        <v>18.2</v>
      </c>
      <c r="D9" s="32">
        <v>5.49</v>
      </c>
      <c r="E9" s="32">
        <v>3.23</v>
      </c>
      <c r="F9" s="32" t="s">
        <v>200</v>
      </c>
      <c r="G9" s="32" t="s">
        <v>200</v>
      </c>
      <c r="H9" s="32" t="s">
        <v>200</v>
      </c>
      <c r="I9" s="33" t="s">
        <v>200</v>
      </c>
      <c r="J9" s="27"/>
      <c r="K9" t="s">
        <v>304</v>
      </c>
      <c r="L9" s="222"/>
      <c r="M9" s="222"/>
      <c r="N9" s="222"/>
      <c r="O9" s="222"/>
      <c r="P9" s="222"/>
      <c r="Q9" s="27"/>
    </row>
    <row r="10" spans="1:17" x14ac:dyDescent="0.25">
      <c r="A10" s="39" t="s">
        <v>227</v>
      </c>
      <c r="B10" s="32">
        <v>1236</v>
      </c>
      <c r="C10" s="32">
        <v>15.6</v>
      </c>
      <c r="D10" s="32">
        <v>7.68</v>
      </c>
      <c r="E10" s="32">
        <v>6.37</v>
      </c>
      <c r="F10" s="32">
        <v>1224</v>
      </c>
      <c r="G10" s="32">
        <v>17.7</v>
      </c>
      <c r="H10" s="32">
        <v>7.21</v>
      </c>
      <c r="I10" s="33">
        <v>4.3499999999999996</v>
      </c>
      <c r="J10" s="27"/>
      <c r="K10" t="s">
        <v>305</v>
      </c>
      <c r="L10" s="27"/>
      <c r="M10" s="27"/>
      <c r="N10" s="27"/>
      <c r="O10" s="27"/>
      <c r="P10" s="27"/>
      <c r="Q10" s="27"/>
    </row>
    <row r="11" spans="1:17" x14ac:dyDescent="0.25">
      <c r="A11" s="39" t="s">
        <v>228</v>
      </c>
      <c r="B11" s="32">
        <v>1398</v>
      </c>
      <c r="C11" s="32">
        <v>15.7</v>
      </c>
      <c r="D11" s="32">
        <v>7.98</v>
      </c>
      <c r="E11" s="32">
        <v>5.81</v>
      </c>
      <c r="F11" s="32">
        <v>1329</v>
      </c>
      <c r="G11" s="32">
        <v>17.8</v>
      </c>
      <c r="H11" s="32">
        <v>7.36</v>
      </c>
      <c r="I11" s="33">
        <v>3.95</v>
      </c>
      <c r="J11" s="27"/>
      <c r="K11" s="27"/>
      <c r="L11" s="27"/>
      <c r="M11" s="27"/>
      <c r="N11" s="27"/>
      <c r="O11" s="27"/>
      <c r="P11" s="27"/>
      <c r="Q11" s="27"/>
    </row>
    <row r="12" spans="1:17" x14ac:dyDescent="0.25">
      <c r="A12" s="39" t="s">
        <v>229</v>
      </c>
      <c r="B12" s="32">
        <v>377</v>
      </c>
      <c r="C12" s="32">
        <v>15.2</v>
      </c>
      <c r="D12" s="32">
        <v>7.96</v>
      </c>
      <c r="E12" s="32">
        <v>6.7</v>
      </c>
      <c r="F12" s="32">
        <v>319</v>
      </c>
      <c r="G12" s="32">
        <v>17.3</v>
      </c>
      <c r="H12" s="32">
        <v>7.15</v>
      </c>
      <c r="I12" s="33">
        <v>3.7</v>
      </c>
      <c r="J12" s="27"/>
      <c r="K12" s="27"/>
      <c r="L12" s="27"/>
      <c r="M12" s="27"/>
      <c r="N12" s="27"/>
      <c r="O12" s="27"/>
      <c r="P12" s="27"/>
      <c r="Q12" s="27"/>
    </row>
    <row r="13" spans="1:17" x14ac:dyDescent="0.25">
      <c r="A13" s="39" t="s">
        <v>230</v>
      </c>
      <c r="B13" s="32">
        <v>1017</v>
      </c>
      <c r="C13" s="32">
        <v>14.3</v>
      </c>
      <c r="D13" s="32">
        <v>7.75</v>
      </c>
      <c r="E13" s="32">
        <v>5.03</v>
      </c>
      <c r="F13" s="32">
        <v>653</v>
      </c>
      <c r="G13" s="32">
        <v>17.2</v>
      </c>
      <c r="H13" s="32">
        <v>6.69</v>
      </c>
      <c r="I13" s="33">
        <v>4.7</v>
      </c>
      <c r="J13" s="27"/>
      <c r="K13" s="27"/>
      <c r="L13" s="27"/>
      <c r="M13" s="27"/>
      <c r="N13" s="27"/>
      <c r="O13" s="27"/>
      <c r="P13" s="27"/>
      <c r="Q13" s="27"/>
    </row>
    <row r="14" spans="1:17" x14ac:dyDescent="0.25">
      <c r="A14" s="39" t="s">
        <v>231</v>
      </c>
      <c r="B14" s="32">
        <v>281</v>
      </c>
      <c r="C14" s="32">
        <v>16.2</v>
      </c>
      <c r="D14" s="32">
        <v>8.1999999999999993</v>
      </c>
      <c r="E14" s="32">
        <v>2.76</v>
      </c>
      <c r="F14" s="32">
        <v>302</v>
      </c>
      <c r="G14" s="32">
        <v>17.7</v>
      </c>
      <c r="H14" s="32">
        <v>7.39</v>
      </c>
      <c r="I14" s="33">
        <v>1.86</v>
      </c>
      <c r="J14" s="27"/>
      <c r="K14" s="27"/>
      <c r="L14" s="27"/>
      <c r="M14" s="27"/>
      <c r="N14" s="27"/>
      <c r="O14" s="27"/>
      <c r="P14" s="27"/>
      <c r="Q14" s="27"/>
    </row>
    <row r="15" spans="1:17" x14ac:dyDescent="0.25">
      <c r="A15" s="39" t="s">
        <v>232</v>
      </c>
      <c r="B15" s="32">
        <v>35</v>
      </c>
      <c r="C15" s="32">
        <v>18.600000000000001</v>
      </c>
      <c r="D15" s="32">
        <v>5.86</v>
      </c>
      <c r="E15" s="32">
        <v>5.65</v>
      </c>
      <c r="F15" s="32">
        <v>30</v>
      </c>
      <c r="G15" s="32">
        <v>17.5</v>
      </c>
      <c r="H15" s="32">
        <v>5.91</v>
      </c>
      <c r="I15" s="33">
        <v>3.09</v>
      </c>
      <c r="J15" s="27"/>
      <c r="K15" s="27"/>
      <c r="L15" s="27"/>
      <c r="M15" s="27"/>
      <c r="N15" s="27"/>
      <c r="O15" s="27"/>
      <c r="P15" s="27"/>
      <c r="Q15" s="27"/>
    </row>
    <row r="16" spans="1:17" x14ac:dyDescent="0.25">
      <c r="A16" s="39" t="s">
        <v>233</v>
      </c>
      <c r="B16" s="32">
        <v>60.300000000000004</v>
      </c>
      <c r="C16" s="32">
        <v>17.8</v>
      </c>
      <c r="D16" s="32">
        <v>5.78</v>
      </c>
      <c r="E16" s="32">
        <v>6.98</v>
      </c>
      <c r="F16" s="32">
        <v>34.800000000000004</v>
      </c>
      <c r="G16" s="32">
        <v>17.399999999999999</v>
      </c>
      <c r="H16" s="32">
        <v>6.15</v>
      </c>
      <c r="I16" s="33">
        <v>2.75</v>
      </c>
      <c r="J16" s="27"/>
      <c r="K16" s="27"/>
      <c r="L16" s="27"/>
      <c r="M16" s="27"/>
      <c r="N16" s="27"/>
      <c r="O16" s="27"/>
      <c r="P16" s="27"/>
      <c r="Q16" s="27"/>
    </row>
    <row r="17" spans="1:17" x14ac:dyDescent="0.25">
      <c r="A17" s="39" t="s">
        <v>234</v>
      </c>
      <c r="B17" s="32">
        <v>77.400000000000006</v>
      </c>
      <c r="C17" s="32">
        <v>18.7</v>
      </c>
      <c r="D17" s="32">
        <v>6.16</v>
      </c>
      <c r="E17" s="32" t="s">
        <v>200</v>
      </c>
      <c r="F17" s="32">
        <v>0.63500000000000001</v>
      </c>
      <c r="G17" s="32">
        <v>19.899999999999999</v>
      </c>
      <c r="H17" s="32">
        <v>6.34</v>
      </c>
      <c r="I17" s="33">
        <v>2.15</v>
      </c>
      <c r="J17" s="27"/>
      <c r="K17" s="27"/>
      <c r="L17" s="27"/>
      <c r="M17" s="27"/>
      <c r="N17" s="27"/>
      <c r="O17" s="27"/>
      <c r="P17" s="27"/>
      <c r="Q17" s="27"/>
    </row>
    <row r="18" spans="1:17" x14ac:dyDescent="0.25">
      <c r="A18" s="39" t="s">
        <v>235</v>
      </c>
      <c r="B18" s="32">
        <v>105.4</v>
      </c>
      <c r="C18" s="32">
        <v>18.7</v>
      </c>
      <c r="D18" s="32">
        <v>6.71</v>
      </c>
      <c r="E18" s="32" t="s">
        <v>200</v>
      </c>
      <c r="F18" s="32">
        <v>71.2</v>
      </c>
      <c r="G18" s="32">
        <v>20.9</v>
      </c>
      <c r="H18" s="32">
        <v>6.07</v>
      </c>
      <c r="I18" s="33">
        <v>2.82</v>
      </c>
      <c r="J18" s="27"/>
      <c r="K18" s="27"/>
      <c r="L18" s="27"/>
      <c r="M18" s="27"/>
      <c r="N18" s="27"/>
      <c r="O18" s="27"/>
      <c r="P18" s="27"/>
      <c r="Q18" s="27"/>
    </row>
    <row r="19" spans="1:17" x14ac:dyDescent="0.25">
      <c r="A19" s="39" t="s">
        <v>236</v>
      </c>
      <c r="B19" s="32">
        <v>49.800000000000004</v>
      </c>
      <c r="C19" s="32">
        <v>18.100000000000001</v>
      </c>
      <c r="D19" s="32">
        <v>5.97</v>
      </c>
      <c r="E19" s="32">
        <v>3.57</v>
      </c>
      <c r="F19" s="32">
        <v>38.800000000000004</v>
      </c>
      <c r="G19" s="32">
        <v>19.899999999999999</v>
      </c>
      <c r="H19" s="32">
        <v>5.28</v>
      </c>
      <c r="I19" s="33">
        <v>2.71</v>
      </c>
      <c r="J19" s="27"/>
      <c r="K19" s="27"/>
      <c r="L19" s="27"/>
      <c r="M19" s="27"/>
      <c r="N19" s="27"/>
      <c r="O19" s="27"/>
      <c r="P19" s="27"/>
      <c r="Q19" s="27"/>
    </row>
    <row r="20" spans="1:17" x14ac:dyDescent="0.25">
      <c r="A20" s="39" t="s">
        <v>237</v>
      </c>
      <c r="B20" s="32">
        <v>51.7</v>
      </c>
      <c r="C20" s="32">
        <v>15.8</v>
      </c>
      <c r="D20" s="32">
        <v>5.96</v>
      </c>
      <c r="E20" s="32">
        <v>2.4300000000000002</v>
      </c>
      <c r="F20" s="32">
        <v>43.6</v>
      </c>
      <c r="G20" s="32">
        <v>19.7</v>
      </c>
      <c r="H20" s="32">
        <v>5.38</v>
      </c>
      <c r="I20" s="33">
        <v>2.5499999999999998</v>
      </c>
      <c r="J20" s="27"/>
      <c r="K20" s="27"/>
      <c r="L20" s="27"/>
      <c r="M20" s="27"/>
      <c r="N20" s="27"/>
      <c r="O20" s="27"/>
      <c r="P20" s="27"/>
      <c r="Q20" s="27"/>
    </row>
    <row r="21" spans="1:17" x14ac:dyDescent="0.25">
      <c r="A21" s="39" t="s">
        <v>238</v>
      </c>
      <c r="B21" s="32">
        <v>5420</v>
      </c>
      <c r="C21" s="32">
        <v>17.5</v>
      </c>
      <c r="D21" s="32">
        <v>7.38</v>
      </c>
      <c r="E21" s="32">
        <v>3.19</v>
      </c>
      <c r="F21" s="32">
        <v>2760</v>
      </c>
      <c r="G21" s="32">
        <v>17.600000000000001</v>
      </c>
      <c r="H21" s="32">
        <v>6.8</v>
      </c>
      <c r="I21" s="33">
        <v>3.92</v>
      </c>
      <c r="J21" s="27"/>
      <c r="K21" s="27"/>
      <c r="L21" s="27"/>
      <c r="M21" s="27"/>
      <c r="N21" s="27"/>
      <c r="O21" s="27"/>
      <c r="P21" s="27"/>
      <c r="Q21" s="27"/>
    </row>
    <row r="22" spans="1:17" x14ac:dyDescent="0.25">
      <c r="A22" s="39" t="s">
        <v>239</v>
      </c>
      <c r="B22" s="32">
        <v>5730</v>
      </c>
      <c r="C22" s="32">
        <v>17.600000000000001</v>
      </c>
      <c r="D22" s="32">
        <v>7.35</v>
      </c>
      <c r="E22" s="32">
        <v>3.11</v>
      </c>
      <c r="F22" s="32">
        <v>4820</v>
      </c>
      <c r="G22" s="32">
        <v>17.5</v>
      </c>
      <c r="H22" s="32">
        <v>6.46</v>
      </c>
      <c r="I22" s="33">
        <v>4.41</v>
      </c>
      <c r="J22" s="27"/>
      <c r="K22" s="27"/>
      <c r="L22" s="27"/>
      <c r="M22" s="27"/>
      <c r="N22" s="27"/>
      <c r="O22" s="27"/>
      <c r="P22" s="27"/>
      <c r="Q22" s="27"/>
    </row>
    <row r="23" spans="1:17" x14ac:dyDescent="0.25">
      <c r="A23" s="39" t="s">
        <v>240</v>
      </c>
      <c r="B23" s="32">
        <v>3510</v>
      </c>
      <c r="C23" s="32">
        <v>17.399999999999999</v>
      </c>
      <c r="D23" s="32">
        <v>6.8</v>
      </c>
      <c r="E23" s="32">
        <v>3.7</v>
      </c>
      <c r="F23" s="32">
        <v>5740</v>
      </c>
      <c r="G23" s="32">
        <v>19.2</v>
      </c>
      <c r="H23" s="32">
        <v>7.18</v>
      </c>
      <c r="I23" s="33">
        <v>5.65</v>
      </c>
      <c r="J23" s="27"/>
      <c r="K23" s="27"/>
      <c r="L23" s="27"/>
      <c r="M23" s="27"/>
      <c r="N23" s="27"/>
      <c r="O23" s="27"/>
      <c r="P23" s="27"/>
      <c r="Q23" s="27"/>
    </row>
    <row r="24" spans="1:17" x14ac:dyDescent="0.25">
      <c r="A24" s="39" t="s">
        <v>241</v>
      </c>
      <c r="B24" s="32">
        <v>3510</v>
      </c>
      <c r="C24" s="32">
        <v>18.899999999999999</v>
      </c>
      <c r="D24" s="32">
        <v>6.58</v>
      </c>
      <c r="E24" s="32">
        <v>2.48</v>
      </c>
      <c r="F24" s="32">
        <v>2880</v>
      </c>
      <c r="G24" s="32">
        <v>19.600000000000001</v>
      </c>
      <c r="H24" s="32">
        <v>6.64</v>
      </c>
      <c r="I24" s="33">
        <v>3.98</v>
      </c>
      <c r="J24" s="27"/>
      <c r="K24" s="27"/>
      <c r="L24" s="27"/>
      <c r="M24" s="27"/>
      <c r="N24" s="27"/>
      <c r="O24" s="27"/>
      <c r="P24" s="27"/>
      <c r="Q24" s="27"/>
    </row>
    <row r="25" spans="1:17" x14ac:dyDescent="0.25">
      <c r="A25" s="39" t="s">
        <v>242</v>
      </c>
      <c r="B25" s="32">
        <v>5200</v>
      </c>
      <c r="C25" s="32">
        <v>14.5</v>
      </c>
      <c r="D25" s="32">
        <v>7.33</v>
      </c>
      <c r="E25" s="32">
        <v>4.47</v>
      </c>
      <c r="F25" s="32">
        <v>6460</v>
      </c>
      <c r="G25" s="32">
        <v>19.5</v>
      </c>
      <c r="H25" s="32">
        <v>6.74</v>
      </c>
      <c r="I25" s="33">
        <v>2.5499999999999998</v>
      </c>
      <c r="J25" s="27"/>
      <c r="K25" s="27"/>
      <c r="L25" s="27"/>
      <c r="M25" s="27"/>
      <c r="N25" s="27"/>
      <c r="O25" s="27"/>
      <c r="P25" s="27"/>
      <c r="Q25" s="27"/>
    </row>
    <row r="26" spans="1:17" x14ac:dyDescent="0.25">
      <c r="A26" s="40" t="s">
        <v>266</v>
      </c>
      <c r="B26" s="35">
        <v>5200</v>
      </c>
      <c r="C26" s="35">
        <v>21.4</v>
      </c>
      <c r="D26" s="35">
        <v>7.05</v>
      </c>
      <c r="E26" s="35" t="s">
        <v>200</v>
      </c>
      <c r="F26" s="35" t="s">
        <v>200</v>
      </c>
      <c r="G26" s="35" t="s">
        <v>200</v>
      </c>
      <c r="H26" s="35" t="s">
        <v>200</v>
      </c>
      <c r="I26" s="36" t="s">
        <v>200</v>
      </c>
    </row>
  </sheetData>
  <mergeCells count="10">
    <mergeCell ref="L5:O5"/>
    <mergeCell ref="L6:O6"/>
    <mergeCell ref="L7:O7"/>
    <mergeCell ref="L9:P9"/>
    <mergeCell ref="B1:E1"/>
    <mergeCell ref="F1:I1"/>
    <mergeCell ref="J1:M1"/>
    <mergeCell ref="N1:Q1"/>
    <mergeCell ref="L3:O3"/>
    <mergeCell ref="L4:P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27"/>
  <sheetViews>
    <sheetView workbookViewId="0">
      <selection activeCell="F10" activeCellId="1" sqref="B10:B16 F10:F16"/>
    </sheetView>
  </sheetViews>
  <sheetFormatPr defaultRowHeight="15" x14ac:dyDescent="0.25"/>
  <cols>
    <col min="2" max="2" width="10.28515625" bestFit="1" customWidth="1"/>
    <col min="3" max="3" width="9.7109375" bestFit="1" customWidth="1"/>
    <col min="5" max="5" width="9.7109375" bestFit="1" customWidth="1"/>
    <col min="6" max="6" width="10.28515625" bestFit="1" customWidth="1"/>
    <col min="7" max="7" width="9.7109375" bestFit="1" customWidth="1"/>
    <col min="9" max="9" width="9.7109375" bestFit="1" customWidth="1"/>
    <col min="11" max="11" width="21.5703125" bestFit="1" customWidth="1"/>
  </cols>
  <sheetData>
    <row r="2" spans="1:18" x14ac:dyDescent="0.25">
      <c r="A2" s="49"/>
      <c r="B2" s="227" t="s">
        <v>219</v>
      </c>
      <c r="C2" s="227"/>
      <c r="D2" s="227"/>
      <c r="E2" s="227"/>
      <c r="F2" s="228" t="s">
        <v>220</v>
      </c>
      <c r="G2" s="228"/>
      <c r="H2" s="228"/>
      <c r="I2" s="229"/>
    </row>
    <row r="3" spans="1:18" x14ac:dyDescent="0.25">
      <c r="A3" s="50" t="s">
        <v>221</v>
      </c>
      <c r="B3" s="48" t="s">
        <v>315</v>
      </c>
      <c r="C3" s="48" t="s">
        <v>316</v>
      </c>
      <c r="D3" s="48" t="s">
        <v>1</v>
      </c>
      <c r="E3" s="48" t="s">
        <v>6</v>
      </c>
      <c r="F3" s="48" t="s">
        <v>315</v>
      </c>
      <c r="G3" s="48" t="s">
        <v>316</v>
      </c>
      <c r="H3" s="48" t="s">
        <v>1</v>
      </c>
      <c r="I3" s="51" t="s">
        <v>6</v>
      </c>
    </row>
    <row r="4" spans="1:18" x14ac:dyDescent="0.25">
      <c r="A4" s="31" t="s">
        <v>274</v>
      </c>
      <c r="B4" s="27">
        <v>58.400000000000006</v>
      </c>
      <c r="C4" s="27">
        <v>20.2</v>
      </c>
      <c r="D4" s="27">
        <v>4.96</v>
      </c>
      <c r="E4" s="27">
        <v>2.6</v>
      </c>
      <c r="F4" s="27">
        <v>45.900000000000006</v>
      </c>
      <c r="G4" s="27">
        <v>20.5</v>
      </c>
      <c r="H4" s="27">
        <v>4.4000000000000004</v>
      </c>
      <c r="I4" s="52">
        <v>1.67</v>
      </c>
    </row>
    <row r="5" spans="1:18" x14ac:dyDescent="0.25">
      <c r="A5" s="31" t="s">
        <v>276</v>
      </c>
      <c r="B5" s="27" t="s">
        <v>200</v>
      </c>
      <c r="C5" s="27" t="s">
        <v>200</v>
      </c>
      <c r="D5" s="27" t="s">
        <v>200</v>
      </c>
      <c r="E5" s="27" t="s">
        <v>200</v>
      </c>
      <c r="F5" s="27">
        <v>41.32</v>
      </c>
      <c r="G5" s="27">
        <v>19.8</v>
      </c>
      <c r="H5" s="27">
        <v>5.24</v>
      </c>
      <c r="I5" s="52">
        <v>1.24</v>
      </c>
      <c r="K5" s="24" t="s">
        <v>307</v>
      </c>
      <c r="L5" s="222" t="s">
        <v>310</v>
      </c>
      <c r="M5" s="222"/>
      <c r="N5" s="222"/>
      <c r="O5" s="222"/>
      <c r="P5" s="26"/>
      <c r="R5" t="s">
        <v>304</v>
      </c>
    </row>
    <row r="6" spans="1:18" x14ac:dyDescent="0.25">
      <c r="A6" s="31" t="s">
        <v>222</v>
      </c>
      <c r="B6" s="27">
        <v>33.6</v>
      </c>
      <c r="C6" s="27">
        <v>21.2</v>
      </c>
      <c r="D6" s="27">
        <v>5.31</v>
      </c>
      <c r="E6" s="27">
        <v>10.220000000000001</v>
      </c>
      <c r="F6" s="27">
        <v>20.840000000000003</v>
      </c>
      <c r="G6" s="27">
        <v>22.8</v>
      </c>
      <c r="H6" s="27">
        <v>5.0999999999999996</v>
      </c>
      <c r="I6" s="52">
        <v>4.25</v>
      </c>
      <c r="K6" s="24" t="s">
        <v>308</v>
      </c>
      <c r="L6" s="222" t="s">
        <v>309</v>
      </c>
      <c r="M6" s="222"/>
      <c r="N6" s="222"/>
      <c r="O6" s="222"/>
      <c r="P6" s="26"/>
      <c r="R6" t="s">
        <v>305</v>
      </c>
    </row>
    <row r="7" spans="1:18" x14ac:dyDescent="0.25">
      <c r="A7" s="31" t="s">
        <v>223</v>
      </c>
      <c r="B7" s="27">
        <v>40.800000000000004</v>
      </c>
      <c r="C7" s="27">
        <v>23.2</v>
      </c>
      <c r="D7" s="27">
        <v>5.99</v>
      </c>
      <c r="E7" s="27">
        <v>1.81</v>
      </c>
      <c r="F7" s="27">
        <v>25.26</v>
      </c>
      <c r="G7" s="27">
        <v>18.2</v>
      </c>
      <c r="H7" s="27">
        <v>6.62</v>
      </c>
      <c r="I7" s="52">
        <v>1.82</v>
      </c>
      <c r="K7" s="24" t="s">
        <v>311</v>
      </c>
      <c r="L7" s="222" t="s">
        <v>306</v>
      </c>
      <c r="M7" s="222"/>
      <c r="N7" s="222"/>
      <c r="O7" s="222"/>
      <c r="P7" s="26"/>
    </row>
    <row r="8" spans="1:18" x14ac:dyDescent="0.25">
      <c r="A8" s="31" t="s">
        <v>224</v>
      </c>
      <c r="B8" s="27">
        <v>2990</v>
      </c>
      <c r="C8" s="27">
        <v>21.5</v>
      </c>
      <c r="D8" s="27">
        <v>6.92</v>
      </c>
      <c r="E8" s="27">
        <v>3.35</v>
      </c>
      <c r="F8" s="27">
        <v>2084.2000000000003</v>
      </c>
      <c r="G8" s="27">
        <v>19.399999999999999</v>
      </c>
      <c r="H8" s="27">
        <v>6.77</v>
      </c>
      <c r="I8" s="52">
        <v>1.31</v>
      </c>
    </row>
    <row r="9" spans="1:18" x14ac:dyDescent="0.25">
      <c r="A9" s="31" t="s">
        <v>225</v>
      </c>
      <c r="B9" s="27">
        <v>6080</v>
      </c>
      <c r="C9" s="27">
        <v>21.3</v>
      </c>
      <c r="D9" s="27">
        <v>7.55</v>
      </c>
      <c r="E9" s="27">
        <v>3.91</v>
      </c>
      <c r="F9" s="27">
        <v>4318.8</v>
      </c>
      <c r="G9" s="27">
        <v>19.600000000000001</v>
      </c>
      <c r="H9" s="27">
        <v>7.78</v>
      </c>
      <c r="I9" s="52">
        <v>3.2</v>
      </c>
    </row>
    <row r="10" spans="1:18" x14ac:dyDescent="0.25">
      <c r="A10" s="31" t="s">
        <v>226</v>
      </c>
      <c r="B10" s="27">
        <v>2069</v>
      </c>
      <c r="C10" s="27">
        <v>22.5</v>
      </c>
      <c r="D10" s="27">
        <v>7.43</v>
      </c>
      <c r="E10" s="27">
        <v>3.74</v>
      </c>
      <c r="F10" s="27">
        <v>1571.3000000000002</v>
      </c>
      <c r="G10" s="27">
        <v>19.3</v>
      </c>
      <c r="H10" s="27">
        <v>7.71</v>
      </c>
      <c r="I10" s="52">
        <v>3.62</v>
      </c>
    </row>
    <row r="11" spans="1:18" x14ac:dyDescent="0.25">
      <c r="A11" s="31" t="s">
        <v>227</v>
      </c>
      <c r="B11" s="27">
        <v>1707</v>
      </c>
      <c r="C11" s="27">
        <v>20.100000000000001</v>
      </c>
      <c r="D11" s="27">
        <v>7.2</v>
      </c>
      <c r="E11" s="27">
        <v>3.72</v>
      </c>
      <c r="F11" s="27">
        <v>1331.6000000000001</v>
      </c>
      <c r="G11" s="27">
        <v>17.2</v>
      </c>
      <c r="H11" s="27">
        <v>7.09</v>
      </c>
      <c r="I11" s="52">
        <v>1.9</v>
      </c>
    </row>
    <row r="12" spans="1:18" x14ac:dyDescent="0.25">
      <c r="A12" s="31" t="s">
        <v>228</v>
      </c>
      <c r="B12" s="27">
        <v>2270</v>
      </c>
      <c r="C12" s="27">
        <v>21.5</v>
      </c>
      <c r="D12" s="27">
        <v>7.23</v>
      </c>
      <c r="E12" s="27">
        <v>3.82</v>
      </c>
      <c r="F12" s="27">
        <v>1631.4</v>
      </c>
      <c r="G12" s="27">
        <v>17.100000000000001</v>
      </c>
      <c r="H12" s="27">
        <v>6.94</v>
      </c>
      <c r="I12" s="52">
        <v>1.45</v>
      </c>
    </row>
    <row r="13" spans="1:18" x14ac:dyDescent="0.25">
      <c r="A13" s="31" t="s">
        <v>229</v>
      </c>
      <c r="B13" s="27">
        <v>455</v>
      </c>
      <c r="C13" s="27">
        <v>20.3</v>
      </c>
      <c r="D13" s="27">
        <v>6.97</v>
      </c>
      <c r="E13" s="27">
        <v>3.34</v>
      </c>
      <c r="F13" s="27">
        <v>456.40000000000003</v>
      </c>
      <c r="G13" s="27">
        <v>17.100000000000001</v>
      </c>
      <c r="H13" s="27">
        <v>7.06</v>
      </c>
      <c r="I13" s="52">
        <v>1.8</v>
      </c>
    </row>
    <row r="14" spans="1:18" x14ac:dyDescent="0.25">
      <c r="A14" s="31" t="s">
        <v>230</v>
      </c>
      <c r="B14" s="27">
        <v>1284</v>
      </c>
      <c r="C14" s="27">
        <v>19.600000000000001</v>
      </c>
      <c r="D14" s="27">
        <v>6.96</v>
      </c>
      <c r="E14" s="27">
        <v>3.21</v>
      </c>
      <c r="F14" s="27">
        <v>1059.5</v>
      </c>
      <c r="G14" s="27">
        <v>17</v>
      </c>
      <c r="H14" s="27">
        <v>7.02</v>
      </c>
      <c r="I14" s="52">
        <v>1.01</v>
      </c>
    </row>
    <row r="15" spans="1:18" x14ac:dyDescent="0.25">
      <c r="A15" s="31" t="s">
        <v>231</v>
      </c>
      <c r="B15" s="27">
        <v>304</v>
      </c>
      <c r="C15" s="27">
        <v>20.8</v>
      </c>
      <c r="D15" s="27">
        <v>8.86</v>
      </c>
      <c r="E15" s="27">
        <v>3.19</v>
      </c>
      <c r="F15" s="27">
        <v>192.9</v>
      </c>
      <c r="G15" s="27">
        <v>16.8</v>
      </c>
      <c r="H15" s="27">
        <v>7.54</v>
      </c>
      <c r="I15" s="52">
        <v>1.84</v>
      </c>
    </row>
    <row r="16" spans="1:18" x14ac:dyDescent="0.25">
      <c r="A16" s="31" t="s">
        <v>232</v>
      </c>
      <c r="B16" s="27">
        <v>36.200000000000003</v>
      </c>
      <c r="C16" s="27">
        <v>20.3</v>
      </c>
      <c r="D16" s="27">
        <v>5.62</v>
      </c>
      <c r="E16" s="27">
        <v>3.53</v>
      </c>
      <c r="F16" s="27">
        <v>26.84</v>
      </c>
      <c r="G16" s="27">
        <v>17.5</v>
      </c>
      <c r="H16" s="27">
        <v>5.31</v>
      </c>
      <c r="I16" s="52">
        <v>2.2599999999999998</v>
      </c>
    </row>
    <row r="17" spans="1:9" x14ac:dyDescent="0.25">
      <c r="A17" s="31" t="s">
        <v>233</v>
      </c>
      <c r="B17" s="27">
        <v>39.900000000000006</v>
      </c>
      <c r="C17" s="27">
        <v>21.2</v>
      </c>
      <c r="D17" s="27">
        <v>5.42</v>
      </c>
      <c r="E17" s="27">
        <v>2.77</v>
      </c>
      <c r="F17" s="27">
        <v>38.680000000000007</v>
      </c>
      <c r="G17" s="27">
        <v>17.8</v>
      </c>
      <c r="H17" s="27">
        <v>4.99</v>
      </c>
      <c r="I17" s="52">
        <v>4.33</v>
      </c>
    </row>
    <row r="18" spans="1:9" x14ac:dyDescent="0.25">
      <c r="A18" s="31" t="s">
        <v>234</v>
      </c>
      <c r="B18" s="27">
        <v>71.2</v>
      </c>
      <c r="C18" s="27">
        <v>20.399999999999999</v>
      </c>
      <c r="D18" s="27">
        <v>5.84</v>
      </c>
      <c r="E18" s="27">
        <v>2.9</v>
      </c>
      <c r="F18" s="27">
        <v>55</v>
      </c>
      <c r="G18" s="27">
        <v>18.7</v>
      </c>
      <c r="H18" s="27">
        <v>4.8600000000000003</v>
      </c>
      <c r="I18" s="52">
        <v>2.0699999999999998</v>
      </c>
    </row>
    <row r="19" spans="1:9" x14ac:dyDescent="0.25">
      <c r="A19" s="31" t="s">
        <v>235</v>
      </c>
      <c r="B19" s="27">
        <v>90.7</v>
      </c>
      <c r="C19" s="27">
        <v>20.8</v>
      </c>
      <c r="D19" s="27">
        <v>6.05</v>
      </c>
      <c r="E19" s="27">
        <v>2.2999999999999998</v>
      </c>
      <c r="F19" s="27">
        <v>69</v>
      </c>
      <c r="G19" s="27">
        <v>19.899999999999999</v>
      </c>
      <c r="H19" s="27">
        <v>5.78</v>
      </c>
      <c r="I19" s="52">
        <v>2.2799999999999998</v>
      </c>
    </row>
    <row r="20" spans="1:9" x14ac:dyDescent="0.25">
      <c r="A20" s="31" t="s">
        <v>236</v>
      </c>
      <c r="B20" s="27">
        <v>44.7</v>
      </c>
      <c r="C20" s="27">
        <v>18.8</v>
      </c>
      <c r="D20" s="27">
        <v>5.7</v>
      </c>
      <c r="E20" s="27">
        <v>3.33</v>
      </c>
      <c r="F20" s="27">
        <v>37.64</v>
      </c>
      <c r="G20" s="27">
        <v>18.899999999999999</v>
      </c>
      <c r="H20" s="27">
        <v>4.79</v>
      </c>
      <c r="I20" s="52">
        <v>1.6</v>
      </c>
    </row>
    <row r="21" spans="1:9" x14ac:dyDescent="0.25">
      <c r="A21" s="31" t="s">
        <v>237</v>
      </c>
      <c r="B21" s="27">
        <v>46.6</v>
      </c>
      <c r="C21" s="27">
        <v>18.5</v>
      </c>
      <c r="D21" s="27">
        <v>5.93</v>
      </c>
      <c r="E21" s="27">
        <v>3.25</v>
      </c>
      <c r="F21" s="27">
        <v>39.830000000000005</v>
      </c>
      <c r="G21" s="27">
        <v>19.7</v>
      </c>
      <c r="H21" s="27">
        <v>5.0999999999999996</v>
      </c>
      <c r="I21" s="52">
        <v>1.04</v>
      </c>
    </row>
    <row r="22" spans="1:9" x14ac:dyDescent="0.25">
      <c r="A22" s="31" t="s">
        <v>238</v>
      </c>
      <c r="B22" s="27">
        <v>3100</v>
      </c>
      <c r="C22" s="27">
        <v>22.4</v>
      </c>
      <c r="D22" s="27">
        <v>7.25</v>
      </c>
      <c r="E22" s="27">
        <v>3.1</v>
      </c>
      <c r="F22" s="27">
        <v>2379.1</v>
      </c>
      <c r="G22" s="27">
        <v>18.600000000000001</v>
      </c>
      <c r="H22" s="27">
        <v>7.07</v>
      </c>
      <c r="I22" s="52">
        <v>1.6</v>
      </c>
    </row>
    <row r="23" spans="1:9" x14ac:dyDescent="0.25">
      <c r="A23" s="31" t="s">
        <v>239</v>
      </c>
      <c r="B23" s="27">
        <v>5410</v>
      </c>
      <c r="C23" s="27">
        <v>21.1</v>
      </c>
      <c r="D23" s="27">
        <v>6.93</v>
      </c>
      <c r="E23" s="27">
        <v>3.63</v>
      </c>
      <c r="F23" s="27">
        <v>3991.9</v>
      </c>
      <c r="G23" s="27">
        <v>18.600000000000001</v>
      </c>
      <c r="H23" s="27">
        <v>6.59</v>
      </c>
      <c r="I23" s="52">
        <v>1.99</v>
      </c>
    </row>
    <row r="24" spans="1:9" x14ac:dyDescent="0.25">
      <c r="A24" s="31" t="s">
        <v>240</v>
      </c>
      <c r="B24" s="27">
        <v>6620</v>
      </c>
      <c r="C24" s="27">
        <v>21.4</v>
      </c>
      <c r="D24" s="27">
        <v>7.03</v>
      </c>
      <c r="E24" s="27">
        <v>4.16</v>
      </c>
      <c r="F24" s="27">
        <v>4430.9000000000005</v>
      </c>
      <c r="G24" s="27">
        <v>16.5</v>
      </c>
      <c r="H24" s="27">
        <v>6.82</v>
      </c>
      <c r="I24" s="52">
        <v>2.35</v>
      </c>
    </row>
    <row r="25" spans="1:9" x14ac:dyDescent="0.25">
      <c r="A25" s="31" t="s">
        <v>241</v>
      </c>
      <c r="B25" s="27">
        <v>3300</v>
      </c>
      <c r="C25" s="27">
        <v>20.3</v>
      </c>
      <c r="D25" s="27">
        <v>6.75</v>
      </c>
      <c r="E25" s="27">
        <v>3.64</v>
      </c>
      <c r="F25" s="27">
        <v>2519.8000000000002</v>
      </c>
      <c r="G25" s="27">
        <v>19.3</v>
      </c>
      <c r="H25" s="27">
        <v>6.58</v>
      </c>
      <c r="I25" s="52">
        <v>1.69</v>
      </c>
    </row>
    <row r="26" spans="1:9" x14ac:dyDescent="0.25">
      <c r="A26" s="31" t="s">
        <v>242</v>
      </c>
      <c r="B26" s="27">
        <v>6430</v>
      </c>
      <c r="C26" s="27">
        <v>21.8</v>
      </c>
      <c r="D26" s="27">
        <v>7.11</v>
      </c>
      <c r="E26" s="27">
        <v>1.1100000000000001</v>
      </c>
      <c r="F26" s="27">
        <v>4407.6000000000004</v>
      </c>
      <c r="G26" s="27">
        <v>14.9</v>
      </c>
      <c r="H26" s="27">
        <v>7.14</v>
      </c>
      <c r="I26" s="52">
        <v>5.03</v>
      </c>
    </row>
    <row r="27" spans="1:9" x14ac:dyDescent="0.25">
      <c r="A27" s="34" t="s">
        <v>266</v>
      </c>
      <c r="B27" s="53" t="s">
        <v>200</v>
      </c>
      <c r="C27" s="53" t="s">
        <v>200</v>
      </c>
      <c r="D27" s="53" t="s">
        <v>200</v>
      </c>
      <c r="E27" s="53" t="s">
        <v>200</v>
      </c>
      <c r="F27" s="53" t="s">
        <v>200</v>
      </c>
      <c r="G27" s="53" t="s">
        <v>200</v>
      </c>
      <c r="H27" s="53" t="s">
        <v>200</v>
      </c>
      <c r="I27" s="54" t="s">
        <v>200</v>
      </c>
    </row>
  </sheetData>
  <mergeCells count="5">
    <mergeCell ref="B2:E2"/>
    <mergeCell ref="F2:I2"/>
    <mergeCell ref="L5:O5"/>
    <mergeCell ref="L6:O6"/>
    <mergeCell ref="L7:O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3"/>
  <sheetViews>
    <sheetView topLeftCell="B1" workbookViewId="0">
      <selection activeCell="K15" sqref="K15"/>
    </sheetView>
  </sheetViews>
  <sheetFormatPr defaultRowHeight="15" x14ac:dyDescent="0.25"/>
  <cols>
    <col min="1" max="1" width="26.28515625" style="112" customWidth="1"/>
  </cols>
  <sheetData>
    <row r="1" spans="1:21" x14ac:dyDescent="0.25">
      <c r="B1" s="156">
        <v>44105</v>
      </c>
      <c r="C1" s="156">
        <v>44136</v>
      </c>
      <c r="D1" s="156">
        <v>44166</v>
      </c>
      <c r="E1" s="157">
        <v>44197</v>
      </c>
      <c r="F1" s="157">
        <v>44228</v>
      </c>
      <c r="G1" s="157">
        <v>44256</v>
      </c>
      <c r="H1" s="158">
        <v>44317</v>
      </c>
      <c r="I1" s="158">
        <v>44378</v>
      </c>
      <c r="J1" s="158">
        <v>44440</v>
      </c>
      <c r="K1" s="174" t="s">
        <v>372</v>
      </c>
      <c r="L1" s="175" t="s">
        <v>380</v>
      </c>
      <c r="M1" s="175" t="s">
        <v>373</v>
      </c>
      <c r="N1" s="175" t="s">
        <v>374</v>
      </c>
      <c r="O1" s="175" t="s">
        <v>375</v>
      </c>
      <c r="P1" s="175" t="s">
        <v>376</v>
      </c>
      <c r="Q1" s="175" t="s">
        <v>377</v>
      </c>
      <c r="R1" s="175" t="s">
        <v>378</v>
      </c>
      <c r="S1" s="175" t="s">
        <v>379</v>
      </c>
      <c r="T1" s="175" t="s">
        <v>528</v>
      </c>
      <c r="U1" s="175" t="s">
        <v>529</v>
      </c>
    </row>
    <row r="2" spans="1:21" x14ac:dyDescent="0.25">
      <c r="A2" s="159" t="s">
        <v>31</v>
      </c>
      <c r="B2" s="127">
        <v>2.19</v>
      </c>
      <c r="C2" s="127">
        <v>2.41</v>
      </c>
      <c r="D2" s="127">
        <v>2.2799999999999998</v>
      </c>
      <c r="E2" s="132">
        <v>1.94</v>
      </c>
      <c r="F2" s="132">
        <v>1.85</v>
      </c>
      <c r="G2" s="132">
        <v>1.97</v>
      </c>
      <c r="H2" s="132">
        <v>2.4300000000000002</v>
      </c>
      <c r="I2" s="132">
        <v>2.48</v>
      </c>
      <c r="J2" s="133">
        <v>1.64</v>
      </c>
      <c r="K2" s="173">
        <f>MIN(B2:J2)</f>
        <v>1.64</v>
      </c>
      <c r="L2" s="173">
        <f>AVERAGE(B2:J2)</f>
        <v>2.132222222222222</v>
      </c>
      <c r="M2" s="173">
        <f>MAX(B2:J2)</f>
        <v>2.48</v>
      </c>
      <c r="N2" s="173" t="s">
        <v>440</v>
      </c>
      <c r="O2" s="173">
        <f>MEDIAN(B2:J2)</f>
        <v>2.19</v>
      </c>
      <c r="P2" s="173">
        <f>STDEV(B2:J2)</f>
        <v>0.29520237879198252</v>
      </c>
      <c r="Q2" s="173">
        <f>QUARTILE(B2:J2,1)</f>
        <v>1.94</v>
      </c>
      <c r="R2" s="173">
        <f>QUARTILE(B2:J2,2)</f>
        <v>2.19</v>
      </c>
      <c r="S2" s="173">
        <f>QUARTILE(B2:J2,3)</f>
        <v>2.41</v>
      </c>
      <c r="T2" s="180">
        <f>QUARTILE(B2:J2,0)</f>
        <v>1.64</v>
      </c>
      <c r="U2" s="180">
        <f>QUARTILE(B2:J2,4)</f>
        <v>2.48</v>
      </c>
    </row>
    <row r="3" spans="1:21" x14ac:dyDescent="0.25">
      <c r="A3" s="159" t="s">
        <v>34</v>
      </c>
      <c r="B3" s="127">
        <v>1.52</v>
      </c>
      <c r="C3" s="127">
        <v>3.44</v>
      </c>
      <c r="D3" s="127">
        <v>1.88</v>
      </c>
      <c r="E3" s="134">
        <v>1.93</v>
      </c>
      <c r="F3" s="134">
        <v>2.13</v>
      </c>
      <c r="G3" s="134">
        <v>0.14000000000000001</v>
      </c>
      <c r="H3" s="134">
        <v>2.2999999999999998</v>
      </c>
      <c r="I3" s="134">
        <v>1.9</v>
      </c>
      <c r="J3" s="135">
        <v>7.7</v>
      </c>
      <c r="K3" s="173">
        <f t="shared" ref="K3:K31" si="0">MIN(B3:J3)</f>
        <v>0.14000000000000001</v>
      </c>
      <c r="L3" s="173">
        <f t="shared" ref="L3:L31" si="1">AVERAGE(B3:J3)</f>
        <v>2.548888888888889</v>
      </c>
      <c r="M3" s="173">
        <f t="shared" ref="M3:M31" si="2">MAX(B3:J3)</f>
        <v>7.7</v>
      </c>
      <c r="N3" s="173" t="s">
        <v>441</v>
      </c>
      <c r="O3" s="173">
        <f t="shared" ref="O3:O31" si="3">MEDIAN(B3:J3)</f>
        <v>1.93</v>
      </c>
      <c r="P3" s="173">
        <f t="shared" ref="P3:P31" si="4">STDEV(B3:J3)</f>
        <v>2.1118205679250099</v>
      </c>
      <c r="Q3" s="173">
        <f t="shared" ref="Q3:Q31" si="5">QUARTILE(B3:J3,1)</f>
        <v>1.88</v>
      </c>
      <c r="R3" s="173">
        <f t="shared" ref="R3:R31" si="6">QUARTILE(B3:J3,2)</f>
        <v>1.93</v>
      </c>
      <c r="S3" s="173">
        <f t="shared" ref="S3:S31" si="7">QUARTILE(B3:J3,3)</f>
        <v>2.2999999999999998</v>
      </c>
      <c r="T3" s="180">
        <f t="shared" ref="T3:T31" si="8">QUARTILE(B3:J3,0)</f>
        <v>0.14000000000000001</v>
      </c>
      <c r="U3" s="180">
        <f t="shared" ref="U3:U31" si="9">QUARTILE(B3:J3,4)</f>
        <v>7.7</v>
      </c>
    </row>
    <row r="4" spans="1:21" x14ac:dyDescent="0.25">
      <c r="A4" s="159" t="s">
        <v>43</v>
      </c>
      <c r="B4" s="136">
        <v>1.64</v>
      </c>
      <c r="C4" s="136">
        <v>6.68</v>
      </c>
      <c r="D4" s="136">
        <v>7.02</v>
      </c>
      <c r="E4" s="137">
        <v>5.84</v>
      </c>
      <c r="F4" s="137">
        <v>5.77</v>
      </c>
      <c r="G4" s="137">
        <v>5.79</v>
      </c>
      <c r="H4" s="137">
        <v>5.7</v>
      </c>
      <c r="I4" s="138">
        <v>5.92</v>
      </c>
      <c r="J4" s="139">
        <v>5.8</v>
      </c>
      <c r="K4" s="173">
        <f t="shared" si="0"/>
        <v>1.64</v>
      </c>
      <c r="L4" s="173">
        <f t="shared" si="1"/>
        <v>5.5733333333333341</v>
      </c>
      <c r="M4" s="173">
        <f t="shared" si="2"/>
        <v>7.02</v>
      </c>
      <c r="N4" s="173" t="s">
        <v>442</v>
      </c>
      <c r="O4" s="173">
        <f t="shared" si="3"/>
        <v>5.8</v>
      </c>
      <c r="P4" s="173">
        <f t="shared" si="4"/>
        <v>1.5464879566294691</v>
      </c>
      <c r="Q4" s="173">
        <f t="shared" si="5"/>
        <v>5.77</v>
      </c>
      <c r="R4" s="173">
        <f t="shared" si="6"/>
        <v>5.8</v>
      </c>
      <c r="S4" s="173">
        <f t="shared" si="7"/>
        <v>5.92</v>
      </c>
      <c r="T4" s="180">
        <f t="shared" si="8"/>
        <v>1.64</v>
      </c>
      <c r="U4" s="180">
        <f t="shared" si="9"/>
        <v>7.02</v>
      </c>
    </row>
    <row r="5" spans="1:21" x14ac:dyDescent="0.25">
      <c r="A5" s="160" t="s">
        <v>18</v>
      </c>
      <c r="B5" s="126">
        <v>0.12</v>
      </c>
      <c r="C5" s="126">
        <v>0.25</v>
      </c>
      <c r="D5" s="126">
        <v>0.23</v>
      </c>
      <c r="E5" s="140">
        <v>0.69</v>
      </c>
      <c r="F5" s="140">
        <v>0.13</v>
      </c>
      <c r="G5" s="140">
        <v>0.11</v>
      </c>
      <c r="H5" s="141"/>
      <c r="I5" s="140">
        <v>2.13</v>
      </c>
      <c r="J5" s="142">
        <v>0.65</v>
      </c>
      <c r="K5" s="173">
        <f t="shared" si="0"/>
        <v>0.11</v>
      </c>
      <c r="L5" s="173">
        <f t="shared" si="1"/>
        <v>0.53875000000000006</v>
      </c>
      <c r="M5" s="173">
        <f t="shared" si="2"/>
        <v>2.13</v>
      </c>
      <c r="N5" s="173" t="s">
        <v>443</v>
      </c>
      <c r="O5" s="173">
        <f t="shared" si="3"/>
        <v>0.24</v>
      </c>
      <c r="P5" s="173">
        <f t="shared" si="4"/>
        <v>0.68371751685702975</v>
      </c>
      <c r="Q5" s="173">
        <f t="shared" si="5"/>
        <v>0.1275</v>
      </c>
      <c r="R5" s="173">
        <f t="shared" si="6"/>
        <v>0.24</v>
      </c>
      <c r="S5" s="173">
        <f t="shared" si="7"/>
        <v>0.66</v>
      </c>
      <c r="T5" s="180">
        <f t="shared" si="8"/>
        <v>0.11</v>
      </c>
      <c r="U5" s="180">
        <f t="shared" si="9"/>
        <v>2.13</v>
      </c>
    </row>
    <row r="6" spans="1:21" ht="30" x14ac:dyDescent="0.25">
      <c r="A6" s="159" t="s">
        <v>26</v>
      </c>
      <c r="B6" s="127">
        <v>0.2</v>
      </c>
      <c r="C6" s="127">
        <v>0.1</v>
      </c>
      <c r="D6" s="127">
        <v>0.23</v>
      </c>
      <c r="E6" s="134">
        <v>0.27</v>
      </c>
      <c r="F6" s="134">
        <v>7.0000000000000007E-2</v>
      </c>
      <c r="G6" s="134">
        <v>0.53</v>
      </c>
      <c r="H6" s="143"/>
      <c r="I6" s="134">
        <v>7.2</v>
      </c>
      <c r="J6" s="135">
        <v>2.7</v>
      </c>
      <c r="K6" s="173">
        <f t="shared" si="0"/>
        <v>7.0000000000000007E-2</v>
      </c>
      <c r="L6" s="173">
        <f t="shared" si="1"/>
        <v>1.4125000000000001</v>
      </c>
      <c r="M6" s="173">
        <f t="shared" si="2"/>
        <v>7.2</v>
      </c>
      <c r="N6" s="173" t="s">
        <v>444</v>
      </c>
      <c r="O6" s="173">
        <f t="shared" si="3"/>
        <v>0.25</v>
      </c>
      <c r="P6" s="173">
        <f t="shared" si="4"/>
        <v>2.4965790880437062</v>
      </c>
      <c r="Q6" s="173">
        <f t="shared" si="5"/>
        <v>0.17500000000000002</v>
      </c>
      <c r="R6" s="173">
        <f t="shared" si="6"/>
        <v>0.25</v>
      </c>
      <c r="S6" s="173">
        <f t="shared" si="7"/>
        <v>1.0725</v>
      </c>
      <c r="T6" s="180">
        <f t="shared" si="8"/>
        <v>7.0000000000000007E-2</v>
      </c>
      <c r="U6" s="180">
        <f t="shared" si="9"/>
        <v>7.2</v>
      </c>
    </row>
    <row r="7" spans="1:21" x14ac:dyDescent="0.25">
      <c r="A7" s="159" t="s">
        <v>27</v>
      </c>
      <c r="B7" s="127">
        <v>1.76</v>
      </c>
      <c r="C7" s="127">
        <v>1.75</v>
      </c>
      <c r="D7" s="127">
        <v>1.62</v>
      </c>
      <c r="E7" s="134">
        <v>1.49</v>
      </c>
      <c r="F7" s="134">
        <v>1.65</v>
      </c>
      <c r="G7" s="134">
        <v>2.63</v>
      </c>
      <c r="H7" s="143"/>
      <c r="I7" s="134">
        <v>5.5</v>
      </c>
      <c r="J7" s="135">
        <v>6.93</v>
      </c>
      <c r="K7" s="173">
        <f t="shared" si="0"/>
        <v>1.49</v>
      </c>
      <c r="L7" s="173">
        <f t="shared" si="1"/>
        <v>2.9162499999999998</v>
      </c>
      <c r="M7" s="173">
        <f t="shared" si="2"/>
        <v>6.93</v>
      </c>
      <c r="N7" s="173" t="s">
        <v>445</v>
      </c>
      <c r="O7" s="173">
        <f t="shared" si="3"/>
        <v>1.7549999999999999</v>
      </c>
      <c r="P7" s="173">
        <f t="shared" si="4"/>
        <v>2.1004349039459158</v>
      </c>
      <c r="Q7" s="173">
        <f t="shared" si="5"/>
        <v>1.6425000000000001</v>
      </c>
      <c r="R7" s="173">
        <f t="shared" si="6"/>
        <v>1.7549999999999999</v>
      </c>
      <c r="S7" s="173">
        <f t="shared" si="7"/>
        <v>3.3475000000000001</v>
      </c>
      <c r="T7" s="180">
        <f t="shared" si="8"/>
        <v>1.49</v>
      </c>
      <c r="U7" s="180">
        <f t="shared" si="9"/>
        <v>6.93</v>
      </c>
    </row>
    <row r="8" spans="1:21" x14ac:dyDescent="0.25">
      <c r="A8" s="159" t="s">
        <v>28</v>
      </c>
      <c r="B8" s="127">
        <v>0.16</v>
      </c>
      <c r="C8" s="127">
        <v>0.26</v>
      </c>
      <c r="D8" s="127">
        <v>0.19</v>
      </c>
      <c r="E8" s="134">
        <v>0.42</v>
      </c>
      <c r="F8" s="134">
        <v>0.33</v>
      </c>
      <c r="G8" s="143"/>
      <c r="H8" s="143"/>
      <c r="I8" s="134">
        <v>3.83</v>
      </c>
      <c r="J8" s="135">
        <v>3.36</v>
      </c>
      <c r="K8" s="173">
        <f t="shared" si="0"/>
        <v>0.16</v>
      </c>
      <c r="L8" s="173">
        <f t="shared" si="1"/>
        <v>1.2214285714285715</v>
      </c>
      <c r="M8" s="173">
        <f t="shared" si="2"/>
        <v>3.83</v>
      </c>
      <c r="N8" s="173" t="s">
        <v>446</v>
      </c>
      <c r="O8" s="173">
        <f t="shared" si="3"/>
        <v>0.33</v>
      </c>
      <c r="P8" s="173">
        <f t="shared" si="4"/>
        <v>1.6294112287513403</v>
      </c>
      <c r="Q8" s="173">
        <f t="shared" si="5"/>
        <v>0.22500000000000001</v>
      </c>
      <c r="R8" s="173">
        <f t="shared" si="6"/>
        <v>0.33</v>
      </c>
      <c r="S8" s="173">
        <f t="shared" si="7"/>
        <v>1.89</v>
      </c>
      <c r="T8" s="180">
        <f t="shared" si="8"/>
        <v>0.16</v>
      </c>
      <c r="U8" s="180">
        <f t="shared" si="9"/>
        <v>3.83</v>
      </c>
    </row>
    <row r="9" spans="1:21" x14ac:dyDescent="0.25">
      <c r="A9" s="159" t="s">
        <v>29</v>
      </c>
      <c r="B9" s="127">
        <v>0.42</v>
      </c>
      <c r="C9" s="127">
        <v>0.23</v>
      </c>
      <c r="D9" s="127">
        <v>0.48</v>
      </c>
      <c r="E9" s="134">
        <v>0.51</v>
      </c>
      <c r="F9" s="134">
        <v>0.15</v>
      </c>
      <c r="G9" s="134">
        <v>0.04</v>
      </c>
      <c r="H9" s="134">
        <v>0.14000000000000001</v>
      </c>
      <c r="I9" s="134">
        <v>4.16</v>
      </c>
      <c r="J9" s="135">
        <v>0.76</v>
      </c>
      <c r="K9" s="173">
        <f t="shared" si="0"/>
        <v>0.04</v>
      </c>
      <c r="L9" s="173">
        <f t="shared" si="1"/>
        <v>0.76555555555555554</v>
      </c>
      <c r="M9" s="173">
        <f t="shared" si="2"/>
        <v>4.16</v>
      </c>
      <c r="N9" s="173" t="s">
        <v>447</v>
      </c>
      <c r="O9" s="173">
        <f t="shared" si="3"/>
        <v>0.42</v>
      </c>
      <c r="P9" s="173">
        <f t="shared" si="4"/>
        <v>1.2928661097645719</v>
      </c>
      <c r="Q9" s="173">
        <f t="shared" si="5"/>
        <v>0.15</v>
      </c>
      <c r="R9" s="173">
        <f t="shared" si="6"/>
        <v>0.42</v>
      </c>
      <c r="S9" s="173">
        <f t="shared" si="7"/>
        <v>0.51</v>
      </c>
      <c r="T9" s="180">
        <f t="shared" si="8"/>
        <v>0.04</v>
      </c>
      <c r="U9" s="180">
        <f t="shared" si="9"/>
        <v>4.16</v>
      </c>
    </row>
    <row r="10" spans="1:21" x14ac:dyDescent="0.25">
      <c r="A10" s="159" t="s">
        <v>30</v>
      </c>
      <c r="B10" s="127">
        <v>0.2</v>
      </c>
      <c r="C10" s="127">
        <v>0.19</v>
      </c>
      <c r="D10" s="127">
        <v>0.16</v>
      </c>
      <c r="E10" s="134">
        <v>0.63</v>
      </c>
      <c r="F10" s="134">
        <v>0.04</v>
      </c>
      <c r="G10" s="134">
        <v>0.1</v>
      </c>
      <c r="H10" s="134">
        <v>0.65</v>
      </c>
      <c r="I10" s="134">
        <v>2.97</v>
      </c>
      <c r="J10" s="135">
        <v>0.7</v>
      </c>
      <c r="K10" s="173">
        <f t="shared" si="0"/>
        <v>0.04</v>
      </c>
      <c r="L10" s="173">
        <f t="shared" si="1"/>
        <v>0.62666666666666671</v>
      </c>
      <c r="M10" s="173">
        <f t="shared" si="2"/>
        <v>2.97</v>
      </c>
      <c r="N10" s="173" t="s">
        <v>448</v>
      </c>
      <c r="O10" s="173">
        <f t="shared" si="3"/>
        <v>0.2</v>
      </c>
      <c r="P10" s="173">
        <f t="shared" si="4"/>
        <v>0.91577835746429403</v>
      </c>
      <c r="Q10" s="173">
        <f t="shared" si="5"/>
        <v>0.16</v>
      </c>
      <c r="R10" s="173">
        <f t="shared" si="6"/>
        <v>0.2</v>
      </c>
      <c r="S10" s="173">
        <f t="shared" si="7"/>
        <v>0.65</v>
      </c>
      <c r="T10" s="180">
        <f t="shared" si="8"/>
        <v>0.04</v>
      </c>
      <c r="U10" s="180">
        <f t="shared" si="9"/>
        <v>2.97</v>
      </c>
    </row>
    <row r="11" spans="1:21" x14ac:dyDescent="0.25">
      <c r="A11" s="159" t="s">
        <v>35</v>
      </c>
      <c r="B11" s="144"/>
      <c r="C11" s="145">
        <v>1.58</v>
      </c>
      <c r="D11" s="144"/>
      <c r="E11" s="146"/>
      <c r="F11" s="146"/>
      <c r="G11" s="137">
        <v>7.17</v>
      </c>
      <c r="H11" s="146"/>
      <c r="I11" s="146"/>
      <c r="J11" s="139">
        <v>4.2</v>
      </c>
      <c r="K11" s="173">
        <f t="shared" si="0"/>
        <v>1.58</v>
      </c>
      <c r="L11" s="173">
        <f t="shared" si="1"/>
        <v>4.3166666666666664</v>
      </c>
      <c r="M11" s="173">
        <f t="shared" si="2"/>
        <v>7.17</v>
      </c>
      <c r="N11" s="173" t="s">
        <v>449</v>
      </c>
      <c r="O11" s="173">
        <f t="shared" si="3"/>
        <v>4.2</v>
      </c>
      <c r="P11" s="173">
        <f t="shared" si="4"/>
        <v>2.7968255815000931</v>
      </c>
      <c r="Q11" s="173">
        <f t="shared" si="5"/>
        <v>2.89</v>
      </c>
      <c r="R11" s="173">
        <f t="shared" si="6"/>
        <v>4.2</v>
      </c>
      <c r="S11" s="173">
        <f t="shared" si="7"/>
        <v>5.6850000000000005</v>
      </c>
      <c r="T11" s="180">
        <f t="shared" si="8"/>
        <v>1.58</v>
      </c>
      <c r="U11" s="180">
        <f t="shared" si="9"/>
        <v>7.17</v>
      </c>
    </row>
    <row r="12" spans="1:21" x14ac:dyDescent="0.25">
      <c r="A12" s="159" t="s">
        <v>37</v>
      </c>
      <c r="B12" s="145">
        <v>2.75</v>
      </c>
      <c r="C12" s="145">
        <v>3.67</v>
      </c>
      <c r="D12" s="145">
        <v>3.53</v>
      </c>
      <c r="E12" s="138">
        <v>3.06</v>
      </c>
      <c r="F12" s="138">
        <v>3.05</v>
      </c>
      <c r="G12" s="138">
        <v>0.54</v>
      </c>
      <c r="H12" s="146"/>
      <c r="I12" s="146"/>
      <c r="J12" s="139">
        <v>5.32</v>
      </c>
      <c r="K12" s="173">
        <f t="shared" si="0"/>
        <v>0.54</v>
      </c>
      <c r="L12" s="173">
        <f t="shared" si="1"/>
        <v>3.1314285714285712</v>
      </c>
      <c r="M12" s="173">
        <f t="shared" si="2"/>
        <v>5.32</v>
      </c>
      <c r="N12" s="173" t="s">
        <v>450</v>
      </c>
      <c r="O12" s="173">
        <f t="shared" si="3"/>
        <v>3.06</v>
      </c>
      <c r="P12" s="173">
        <f t="shared" si="4"/>
        <v>1.420767733438846</v>
      </c>
      <c r="Q12" s="173">
        <f t="shared" si="5"/>
        <v>2.9</v>
      </c>
      <c r="R12" s="173">
        <f t="shared" si="6"/>
        <v>3.06</v>
      </c>
      <c r="S12" s="173">
        <f t="shared" si="7"/>
        <v>3.5999999999999996</v>
      </c>
      <c r="T12" s="180">
        <f t="shared" si="8"/>
        <v>0.54</v>
      </c>
      <c r="U12" s="180">
        <f t="shared" si="9"/>
        <v>5.32</v>
      </c>
    </row>
    <row r="13" spans="1:21" x14ac:dyDescent="0.25">
      <c r="A13" s="159" t="s">
        <v>41</v>
      </c>
      <c r="B13" s="145">
        <v>3.72</v>
      </c>
      <c r="C13" s="145">
        <v>3.98</v>
      </c>
      <c r="D13" s="145">
        <v>3.68</v>
      </c>
      <c r="E13" s="138">
        <v>3.11</v>
      </c>
      <c r="F13" s="138">
        <v>3.62</v>
      </c>
      <c r="G13" s="138">
        <v>3.24</v>
      </c>
      <c r="H13" s="146"/>
      <c r="I13" s="146"/>
      <c r="J13" s="139">
        <v>6.7</v>
      </c>
      <c r="K13" s="173">
        <f t="shared" si="0"/>
        <v>3.11</v>
      </c>
      <c r="L13" s="173">
        <f t="shared" si="1"/>
        <v>4.0071428571428571</v>
      </c>
      <c r="M13" s="173">
        <f t="shared" si="2"/>
        <v>6.7</v>
      </c>
      <c r="N13" s="173" t="s">
        <v>451</v>
      </c>
      <c r="O13" s="173">
        <f t="shared" si="3"/>
        <v>3.68</v>
      </c>
      <c r="P13" s="173">
        <f t="shared" si="4"/>
        <v>1.2237199337227771</v>
      </c>
      <c r="Q13" s="173">
        <f t="shared" si="5"/>
        <v>3.43</v>
      </c>
      <c r="R13" s="173">
        <f t="shared" si="6"/>
        <v>3.68</v>
      </c>
      <c r="S13" s="173">
        <f t="shared" si="7"/>
        <v>3.85</v>
      </c>
      <c r="T13" s="180">
        <f t="shared" si="8"/>
        <v>3.11</v>
      </c>
      <c r="U13" s="180">
        <f t="shared" si="9"/>
        <v>6.7</v>
      </c>
    </row>
    <row r="14" spans="1:21" x14ac:dyDescent="0.25">
      <c r="A14" s="159" t="s">
        <v>42</v>
      </c>
      <c r="B14" s="145">
        <v>0.53</v>
      </c>
      <c r="C14" s="145">
        <v>0.84</v>
      </c>
      <c r="D14" s="145">
        <v>4.05</v>
      </c>
      <c r="E14" s="147">
        <v>0.73</v>
      </c>
      <c r="F14" s="147">
        <v>2.09</v>
      </c>
      <c r="G14" s="147">
        <v>1.92</v>
      </c>
      <c r="H14" s="148"/>
      <c r="I14" s="148"/>
      <c r="J14" s="149">
        <v>3.79</v>
      </c>
      <c r="K14" s="173">
        <f t="shared" si="0"/>
        <v>0.53</v>
      </c>
      <c r="L14" s="173">
        <f t="shared" si="1"/>
        <v>1.9928571428571427</v>
      </c>
      <c r="M14" s="173">
        <f t="shared" si="2"/>
        <v>4.05</v>
      </c>
      <c r="N14" s="173" t="s">
        <v>452</v>
      </c>
      <c r="O14" s="173">
        <f t="shared" si="3"/>
        <v>1.92</v>
      </c>
      <c r="P14" s="173">
        <f t="shared" si="4"/>
        <v>1.4456914641526419</v>
      </c>
      <c r="Q14" s="173">
        <f t="shared" si="5"/>
        <v>0.78499999999999992</v>
      </c>
      <c r="R14" s="173">
        <f t="shared" si="6"/>
        <v>1.92</v>
      </c>
      <c r="S14" s="173">
        <f t="shared" si="7"/>
        <v>2.94</v>
      </c>
      <c r="T14" s="180">
        <f t="shared" si="8"/>
        <v>0.53</v>
      </c>
      <c r="U14" s="180">
        <f t="shared" si="9"/>
        <v>4.05</v>
      </c>
    </row>
    <row r="15" spans="1:21" ht="30" x14ac:dyDescent="0.25">
      <c r="A15" s="159" t="s">
        <v>46</v>
      </c>
      <c r="B15" s="136">
        <v>0.49</v>
      </c>
      <c r="C15" s="136">
        <v>2.75</v>
      </c>
      <c r="D15" s="136">
        <v>6.76</v>
      </c>
      <c r="E15" s="137">
        <v>4.2300000000000004</v>
      </c>
      <c r="F15" s="137">
        <v>3.27</v>
      </c>
      <c r="G15" s="146"/>
      <c r="H15" s="146"/>
      <c r="I15" s="138">
        <v>3.77</v>
      </c>
      <c r="J15" s="139">
        <v>4.3499999999999996</v>
      </c>
      <c r="K15" s="173">
        <f t="shared" si="0"/>
        <v>0.49</v>
      </c>
      <c r="L15" s="173">
        <f t="shared" si="1"/>
        <v>3.6599999999999997</v>
      </c>
      <c r="M15" s="173">
        <f t="shared" si="2"/>
        <v>6.76</v>
      </c>
      <c r="N15" s="173" t="s">
        <v>453</v>
      </c>
      <c r="O15" s="173">
        <f t="shared" si="3"/>
        <v>3.77</v>
      </c>
      <c r="P15" s="173">
        <f t="shared" si="4"/>
        <v>1.89086400004513</v>
      </c>
      <c r="Q15" s="173">
        <f t="shared" si="5"/>
        <v>3.01</v>
      </c>
      <c r="R15" s="173">
        <f t="shared" si="6"/>
        <v>3.77</v>
      </c>
      <c r="S15" s="173">
        <f t="shared" si="7"/>
        <v>4.29</v>
      </c>
      <c r="T15" s="180">
        <f t="shared" si="8"/>
        <v>0.49</v>
      </c>
      <c r="U15" s="180">
        <f t="shared" si="9"/>
        <v>6.76</v>
      </c>
    </row>
    <row r="16" spans="1:21" x14ac:dyDescent="0.25">
      <c r="A16" s="159" t="s">
        <v>47</v>
      </c>
      <c r="B16" s="20">
        <v>0.13</v>
      </c>
      <c r="C16" s="20">
        <v>0.16</v>
      </c>
      <c r="D16" s="20">
        <v>0.15</v>
      </c>
      <c r="E16" s="150">
        <v>0.51</v>
      </c>
      <c r="F16" s="150">
        <v>0.21</v>
      </c>
      <c r="G16" s="150">
        <v>0.05</v>
      </c>
      <c r="H16" s="150">
        <v>0.21</v>
      </c>
      <c r="I16" s="151">
        <v>5.59</v>
      </c>
      <c r="J16" s="152">
        <v>0.64</v>
      </c>
      <c r="K16" s="173">
        <f t="shared" si="0"/>
        <v>0.05</v>
      </c>
      <c r="L16" s="173">
        <f t="shared" si="1"/>
        <v>0.85</v>
      </c>
      <c r="M16" s="173">
        <f t="shared" si="2"/>
        <v>5.59</v>
      </c>
      <c r="N16" s="173" t="s">
        <v>454</v>
      </c>
      <c r="O16" s="173">
        <f t="shared" si="3"/>
        <v>0.21</v>
      </c>
      <c r="P16" s="173">
        <f t="shared" si="4"/>
        <v>1.787840876588294</v>
      </c>
      <c r="Q16" s="173">
        <f t="shared" si="5"/>
        <v>0.15</v>
      </c>
      <c r="R16" s="173">
        <f t="shared" si="6"/>
        <v>0.21</v>
      </c>
      <c r="S16" s="173">
        <f t="shared" si="7"/>
        <v>0.51</v>
      </c>
      <c r="T16" s="180">
        <f t="shared" si="8"/>
        <v>0.05</v>
      </c>
      <c r="U16" s="180">
        <f t="shared" si="9"/>
        <v>5.59</v>
      </c>
    </row>
    <row r="17" spans="1:21" x14ac:dyDescent="0.25">
      <c r="A17" s="159" t="s">
        <v>49</v>
      </c>
      <c r="B17" s="20">
        <v>3.87</v>
      </c>
      <c r="C17" s="21">
        <v>3.44</v>
      </c>
      <c r="D17" s="21">
        <v>4.18</v>
      </c>
      <c r="E17" s="150">
        <v>3.22</v>
      </c>
      <c r="F17" s="153">
        <v>4.1900000000000004</v>
      </c>
      <c r="G17" s="153">
        <v>3.65</v>
      </c>
      <c r="H17" s="153">
        <v>3.53</v>
      </c>
      <c r="I17" s="140">
        <v>5.4</v>
      </c>
      <c r="J17" s="142">
        <v>3.71</v>
      </c>
      <c r="K17" s="173">
        <f t="shared" si="0"/>
        <v>3.22</v>
      </c>
      <c r="L17" s="173">
        <f t="shared" si="1"/>
        <v>3.9100000000000006</v>
      </c>
      <c r="M17" s="173">
        <f t="shared" si="2"/>
        <v>5.4</v>
      </c>
      <c r="N17" s="173" t="s">
        <v>455</v>
      </c>
      <c r="O17" s="173">
        <f t="shared" si="3"/>
        <v>3.71</v>
      </c>
      <c r="P17" s="173">
        <f t="shared" si="4"/>
        <v>0.64439894475394144</v>
      </c>
      <c r="Q17" s="173">
        <f t="shared" si="5"/>
        <v>3.53</v>
      </c>
      <c r="R17" s="173">
        <f t="shared" si="6"/>
        <v>3.71</v>
      </c>
      <c r="S17" s="173">
        <f t="shared" si="7"/>
        <v>4.18</v>
      </c>
      <c r="T17" s="180">
        <f t="shared" si="8"/>
        <v>3.22</v>
      </c>
      <c r="U17" s="180">
        <f t="shared" si="9"/>
        <v>5.4</v>
      </c>
    </row>
    <row r="18" spans="1:21" x14ac:dyDescent="0.25">
      <c r="A18" s="159" t="s">
        <v>51</v>
      </c>
      <c r="B18" s="20">
        <v>6.4</v>
      </c>
      <c r="C18" s="21">
        <v>5.89</v>
      </c>
      <c r="D18" s="21">
        <v>5.91</v>
      </c>
      <c r="E18" s="150">
        <v>4.07</v>
      </c>
      <c r="F18" s="153">
        <v>5.18</v>
      </c>
      <c r="G18" s="153">
        <v>4.29</v>
      </c>
      <c r="H18" s="153">
        <v>4.99</v>
      </c>
      <c r="I18" s="140">
        <v>6.32</v>
      </c>
      <c r="J18" s="142">
        <v>5.0999999999999996</v>
      </c>
      <c r="K18" s="173">
        <f t="shared" si="0"/>
        <v>4.07</v>
      </c>
      <c r="L18" s="173">
        <f t="shared" si="1"/>
        <v>5.35</v>
      </c>
      <c r="M18" s="173">
        <f t="shared" si="2"/>
        <v>6.4</v>
      </c>
      <c r="N18" s="173" t="s">
        <v>456</v>
      </c>
      <c r="O18" s="173">
        <f t="shared" si="3"/>
        <v>5.18</v>
      </c>
      <c r="P18" s="173">
        <f t="shared" si="4"/>
        <v>0.83901728230114903</v>
      </c>
      <c r="Q18" s="173">
        <f t="shared" si="5"/>
        <v>4.99</v>
      </c>
      <c r="R18" s="173">
        <f t="shared" si="6"/>
        <v>5.18</v>
      </c>
      <c r="S18" s="173">
        <f t="shared" si="7"/>
        <v>5.91</v>
      </c>
      <c r="T18" s="180">
        <f t="shared" si="8"/>
        <v>4.07</v>
      </c>
      <c r="U18" s="180">
        <f t="shared" si="9"/>
        <v>6.4</v>
      </c>
    </row>
    <row r="19" spans="1:21" x14ac:dyDescent="0.25">
      <c r="A19" s="159" t="s">
        <v>53</v>
      </c>
      <c r="B19" s="20">
        <v>0.1</v>
      </c>
      <c r="C19" s="21">
        <v>0.12</v>
      </c>
      <c r="D19" s="21">
        <v>0.17</v>
      </c>
      <c r="E19" s="150">
        <v>0.4</v>
      </c>
      <c r="F19" s="153">
        <v>0.04</v>
      </c>
      <c r="G19" s="153">
        <v>0.39</v>
      </c>
      <c r="H19" s="153">
        <v>0.17</v>
      </c>
      <c r="I19" s="140">
        <v>15.27</v>
      </c>
      <c r="J19" s="142">
        <v>5.66</v>
      </c>
      <c r="K19" s="173">
        <f t="shared" si="0"/>
        <v>0.04</v>
      </c>
      <c r="L19" s="173">
        <f t="shared" si="1"/>
        <v>2.48</v>
      </c>
      <c r="M19" s="173">
        <f t="shared" si="2"/>
        <v>15.27</v>
      </c>
      <c r="N19" s="173" t="s">
        <v>457</v>
      </c>
      <c r="O19" s="173">
        <f t="shared" si="3"/>
        <v>0.17</v>
      </c>
      <c r="P19" s="173">
        <f t="shared" si="4"/>
        <v>5.1265339167901738</v>
      </c>
      <c r="Q19" s="173">
        <f t="shared" si="5"/>
        <v>0.12</v>
      </c>
      <c r="R19" s="173">
        <f t="shared" si="6"/>
        <v>0.17</v>
      </c>
      <c r="S19" s="173">
        <f t="shared" si="7"/>
        <v>0.4</v>
      </c>
      <c r="T19" s="180">
        <f t="shared" si="8"/>
        <v>0.04</v>
      </c>
      <c r="U19" s="180">
        <f t="shared" si="9"/>
        <v>15.27</v>
      </c>
    </row>
    <row r="20" spans="1:21" x14ac:dyDescent="0.25">
      <c r="A20" s="159" t="s">
        <v>60</v>
      </c>
      <c r="B20" s="20">
        <v>1.02</v>
      </c>
      <c r="C20" s="21">
        <v>1.1399999999999999</v>
      </c>
      <c r="D20" s="21">
        <v>1.69</v>
      </c>
      <c r="E20" s="150">
        <v>2.13</v>
      </c>
      <c r="F20" s="154"/>
      <c r="G20" s="141"/>
      <c r="H20" s="153">
        <v>2.2999999999999998</v>
      </c>
      <c r="I20" s="140">
        <v>3.52</v>
      </c>
      <c r="J20" s="142">
        <v>3.24</v>
      </c>
      <c r="K20" s="173">
        <f t="shared" si="0"/>
        <v>1.02</v>
      </c>
      <c r="L20" s="173">
        <f t="shared" si="1"/>
        <v>2.1485714285714286</v>
      </c>
      <c r="M20" s="173">
        <f t="shared" si="2"/>
        <v>3.52</v>
      </c>
      <c r="N20" s="173" t="s">
        <v>458</v>
      </c>
      <c r="O20" s="173">
        <f t="shared" si="3"/>
        <v>2.13</v>
      </c>
      <c r="P20" s="173">
        <f t="shared" si="4"/>
        <v>0.96578859956391017</v>
      </c>
      <c r="Q20" s="173">
        <f t="shared" si="5"/>
        <v>1.415</v>
      </c>
      <c r="R20" s="173">
        <f t="shared" si="6"/>
        <v>2.13</v>
      </c>
      <c r="S20" s="173">
        <f t="shared" si="7"/>
        <v>2.77</v>
      </c>
      <c r="T20" s="180">
        <f t="shared" si="8"/>
        <v>1.02</v>
      </c>
      <c r="U20" s="180">
        <f t="shared" si="9"/>
        <v>3.52</v>
      </c>
    </row>
    <row r="21" spans="1:21" x14ac:dyDescent="0.25">
      <c r="A21" s="159" t="s">
        <v>61</v>
      </c>
      <c r="B21" s="20">
        <v>0.09</v>
      </c>
      <c r="C21" s="15">
        <v>0.14000000000000001</v>
      </c>
      <c r="D21" s="15">
        <v>0.12</v>
      </c>
      <c r="E21" s="150">
        <v>0.2</v>
      </c>
      <c r="F21" s="151">
        <v>0.39</v>
      </c>
      <c r="G21" s="151">
        <v>0.09</v>
      </c>
      <c r="H21" s="154"/>
      <c r="I21" s="151">
        <v>4.29</v>
      </c>
      <c r="J21" s="152">
        <v>5.62</v>
      </c>
      <c r="K21" s="173">
        <f t="shared" si="0"/>
        <v>0.09</v>
      </c>
      <c r="L21" s="173">
        <f t="shared" si="1"/>
        <v>1.3675000000000002</v>
      </c>
      <c r="M21" s="173">
        <f t="shared" si="2"/>
        <v>5.62</v>
      </c>
      <c r="N21" s="173" t="s">
        <v>454</v>
      </c>
      <c r="O21" s="173">
        <f t="shared" si="3"/>
        <v>0.17</v>
      </c>
      <c r="P21" s="173">
        <f t="shared" si="4"/>
        <v>2.2446873788061064</v>
      </c>
      <c r="Q21" s="173">
        <f t="shared" si="5"/>
        <v>0.11249999999999999</v>
      </c>
      <c r="R21" s="173">
        <f t="shared" si="6"/>
        <v>0.17</v>
      </c>
      <c r="S21" s="173">
        <f t="shared" si="7"/>
        <v>1.365</v>
      </c>
      <c r="T21" s="180">
        <f t="shared" si="8"/>
        <v>0.09</v>
      </c>
      <c r="U21" s="180">
        <f t="shared" si="9"/>
        <v>5.62</v>
      </c>
    </row>
    <row r="22" spans="1:21" x14ac:dyDescent="0.25">
      <c r="A22" s="159" t="s">
        <v>62</v>
      </c>
      <c r="B22" s="20">
        <v>0.27</v>
      </c>
      <c r="C22" s="15">
        <v>0.14000000000000001</v>
      </c>
      <c r="D22" s="15">
        <v>1.3</v>
      </c>
      <c r="E22" s="150">
        <v>0.46</v>
      </c>
      <c r="F22" s="151">
        <v>1.92</v>
      </c>
      <c r="G22" s="151">
        <v>0.98</v>
      </c>
      <c r="H22" s="154"/>
      <c r="I22" s="151">
        <v>2.54</v>
      </c>
      <c r="J22" s="152">
        <v>0.37</v>
      </c>
      <c r="K22" s="173">
        <f t="shared" si="0"/>
        <v>0.14000000000000001</v>
      </c>
      <c r="L22" s="173">
        <f t="shared" si="1"/>
        <v>0.99750000000000005</v>
      </c>
      <c r="M22" s="173">
        <f t="shared" si="2"/>
        <v>2.54</v>
      </c>
      <c r="N22" s="173" t="s">
        <v>459</v>
      </c>
      <c r="O22" s="173">
        <f t="shared" si="3"/>
        <v>0.72</v>
      </c>
      <c r="P22" s="173">
        <f t="shared" si="4"/>
        <v>0.86761989702535403</v>
      </c>
      <c r="Q22" s="173">
        <f t="shared" si="5"/>
        <v>0.34499999999999997</v>
      </c>
      <c r="R22" s="173">
        <f t="shared" si="6"/>
        <v>0.72</v>
      </c>
      <c r="S22" s="173">
        <f t="shared" si="7"/>
        <v>1.4550000000000001</v>
      </c>
      <c r="T22" s="180">
        <f t="shared" si="8"/>
        <v>0.14000000000000001</v>
      </c>
      <c r="U22" s="180">
        <f t="shared" si="9"/>
        <v>2.54</v>
      </c>
    </row>
    <row r="23" spans="1:21" x14ac:dyDescent="0.25">
      <c r="A23" s="159" t="s">
        <v>63</v>
      </c>
      <c r="B23" s="20">
        <v>3.28</v>
      </c>
      <c r="C23" s="15">
        <v>0.49</v>
      </c>
      <c r="D23" s="15">
        <v>1.01</v>
      </c>
      <c r="E23" s="150">
        <v>5.18</v>
      </c>
      <c r="F23" s="151">
        <v>0.66</v>
      </c>
      <c r="G23" s="151">
        <v>0.53</v>
      </c>
      <c r="H23" s="151">
        <v>2.69</v>
      </c>
      <c r="I23" s="151">
        <v>3.7</v>
      </c>
      <c r="J23" s="152">
        <v>0.84</v>
      </c>
      <c r="K23" s="173">
        <f t="shared" si="0"/>
        <v>0.49</v>
      </c>
      <c r="L23" s="173">
        <f t="shared" si="1"/>
        <v>2.0422222222222222</v>
      </c>
      <c r="M23" s="173">
        <f t="shared" si="2"/>
        <v>5.18</v>
      </c>
      <c r="N23" s="173" t="s">
        <v>460</v>
      </c>
      <c r="O23" s="173">
        <f t="shared" si="3"/>
        <v>1.01</v>
      </c>
      <c r="P23" s="173">
        <f t="shared" si="4"/>
        <v>1.7198530298965793</v>
      </c>
      <c r="Q23" s="173">
        <f t="shared" si="5"/>
        <v>0.66</v>
      </c>
      <c r="R23" s="173">
        <f t="shared" si="6"/>
        <v>1.01</v>
      </c>
      <c r="S23" s="173">
        <f t="shared" si="7"/>
        <v>3.28</v>
      </c>
      <c r="T23" s="180">
        <f t="shared" si="8"/>
        <v>0.49</v>
      </c>
      <c r="U23" s="180">
        <f t="shared" si="9"/>
        <v>5.18</v>
      </c>
    </row>
    <row r="24" spans="1:21" x14ac:dyDescent="0.25">
      <c r="A24" s="159" t="s">
        <v>64</v>
      </c>
      <c r="B24" s="20">
        <v>0.17</v>
      </c>
      <c r="C24" s="15">
        <v>0.19</v>
      </c>
      <c r="D24" s="15">
        <v>0.35</v>
      </c>
      <c r="E24" s="150">
        <v>0.79</v>
      </c>
      <c r="F24" s="151">
        <v>0.21</v>
      </c>
      <c r="G24" s="151">
        <v>0.22</v>
      </c>
      <c r="H24" s="151">
        <v>0.11</v>
      </c>
      <c r="I24" s="151">
        <v>2.77</v>
      </c>
      <c r="J24" s="152">
        <v>0.55000000000000004</v>
      </c>
      <c r="K24" s="173">
        <f t="shared" si="0"/>
        <v>0.11</v>
      </c>
      <c r="L24" s="173">
        <f t="shared" si="1"/>
        <v>0.59555555555555562</v>
      </c>
      <c r="M24" s="173">
        <f t="shared" si="2"/>
        <v>2.77</v>
      </c>
      <c r="N24" s="173" t="s">
        <v>461</v>
      </c>
      <c r="O24" s="173">
        <f t="shared" si="3"/>
        <v>0.22</v>
      </c>
      <c r="P24" s="173">
        <f t="shared" si="4"/>
        <v>0.84405436897025643</v>
      </c>
      <c r="Q24" s="173">
        <f t="shared" si="5"/>
        <v>0.19</v>
      </c>
      <c r="R24" s="173">
        <f t="shared" si="6"/>
        <v>0.22</v>
      </c>
      <c r="S24" s="173">
        <f t="shared" si="7"/>
        <v>0.55000000000000004</v>
      </c>
      <c r="T24" s="180">
        <f t="shared" si="8"/>
        <v>0.11</v>
      </c>
      <c r="U24" s="180">
        <f t="shared" si="9"/>
        <v>2.77</v>
      </c>
    </row>
    <row r="25" spans="1:21" x14ac:dyDescent="0.25">
      <c r="A25" s="159" t="s">
        <v>19</v>
      </c>
      <c r="B25" s="126">
        <v>0.44</v>
      </c>
      <c r="C25" s="126">
        <v>0.1</v>
      </c>
      <c r="D25" s="126">
        <v>0.2</v>
      </c>
      <c r="E25" s="140">
        <v>0.35</v>
      </c>
      <c r="F25" s="140">
        <v>0.04</v>
      </c>
      <c r="G25" s="140">
        <v>0.05</v>
      </c>
      <c r="H25" s="141"/>
      <c r="I25" s="141"/>
      <c r="J25" s="155"/>
      <c r="K25" s="173">
        <f t="shared" si="0"/>
        <v>0.04</v>
      </c>
      <c r="L25" s="173">
        <f t="shared" si="1"/>
        <v>0.19666666666666666</v>
      </c>
      <c r="M25" s="173">
        <f t="shared" si="2"/>
        <v>0.44</v>
      </c>
      <c r="N25" s="173" t="s">
        <v>462</v>
      </c>
      <c r="O25" s="173">
        <f t="shared" si="3"/>
        <v>0.15000000000000002</v>
      </c>
      <c r="P25" s="173">
        <f t="shared" si="4"/>
        <v>0.16621271511730584</v>
      </c>
      <c r="Q25" s="173">
        <f t="shared" si="5"/>
        <v>6.25E-2</v>
      </c>
      <c r="R25" s="173">
        <f t="shared" si="6"/>
        <v>0.15000000000000002</v>
      </c>
      <c r="S25" s="173">
        <f t="shared" si="7"/>
        <v>0.3125</v>
      </c>
      <c r="T25" s="180">
        <f t="shared" si="8"/>
        <v>0.04</v>
      </c>
      <c r="U25" s="180">
        <f t="shared" si="9"/>
        <v>0.44</v>
      </c>
    </row>
    <row r="26" spans="1:21" x14ac:dyDescent="0.25">
      <c r="A26" s="159" t="s">
        <v>20</v>
      </c>
      <c r="B26" s="126">
        <v>0.08</v>
      </c>
      <c r="C26" s="126">
        <v>0.15</v>
      </c>
      <c r="D26" s="126">
        <v>0.15</v>
      </c>
      <c r="E26" s="140">
        <v>0.2</v>
      </c>
      <c r="F26" s="140">
        <v>0.52</v>
      </c>
      <c r="G26" s="140">
        <v>0.34</v>
      </c>
      <c r="H26" s="141"/>
      <c r="I26" s="140">
        <v>3.24</v>
      </c>
      <c r="J26" s="142">
        <v>1.56</v>
      </c>
      <c r="K26" s="173">
        <f t="shared" si="0"/>
        <v>0.08</v>
      </c>
      <c r="L26" s="173">
        <f t="shared" si="1"/>
        <v>0.78</v>
      </c>
      <c r="M26" s="173">
        <f t="shared" si="2"/>
        <v>3.24</v>
      </c>
      <c r="N26" s="173" t="s">
        <v>463</v>
      </c>
      <c r="O26" s="173">
        <f t="shared" si="3"/>
        <v>0.27</v>
      </c>
      <c r="P26" s="173">
        <f t="shared" si="4"/>
        <v>1.1046266337545914</v>
      </c>
      <c r="Q26" s="173">
        <f t="shared" si="5"/>
        <v>0.15</v>
      </c>
      <c r="R26" s="173">
        <f t="shared" si="6"/>
        <v>0.27</v>
      </c>
      <c r="S26" s="173">
        <f t="shared" si="7"/>
        <v>0.78</v>
      </c>
      <c r="T26" s="180">
        <f t="shared" si="8"/>
        <v>0.08</v>
      </c>
      <c r="U26" s="180">
        <f t="shared" si="9"/>
        <v>3.24</v>
      </c>
    </row>
    <row r="27" spans="1:21" x14ac:dyDescent="0.25">
      <c r="A27" s="159" t="s">
        <v>21</v>
      </c>
      <c r="B27" s="127">
        <v>0.11</v>
      </c>
      <c r="C27" s="127">
        <v>0.09</v>
      </c>
      <c r="D27" s="127">
        <v>0.11</v>
      </c>
      <c r="E27" s="134">
        <v>0.39</v>
      </c>
      <c r="F27" s="134">
        <v>0.55000000000000004</v>
      </c>
      <c r="G27" s="134">
        <v>0.15</v>
      </c>
      <c r="H27" s="143"/>
      <c r="I27" s="134">
        <v>5.26</v>
      </c>
      <c r="J27" s="135">
        <v>2.91</v>
      </c>
      <c r="K27" s="173">
        <f t="shared" si="0"/>
        <v>0.09</v>
      </c>
      <c r="L27" s="173">
        <f t="shared" si="1"/>
        <v>1.19625</v>
      </c>
      <c r="M27" s="173">
        <f t="shared" si="2"/>
        <v>5.26</v>
      </c>
      <c r="N27" s="173" t="s">
        <v>464</v>
      </c>
      <c r="O27" s="173">
        <f t="shared" si="3"/>
        <v>0.27</v>
      </c>
      <c r="P27" s="173">
        <f t="shared" si="4"/>
        <v>1.8972531836465956</v>
      </c>
      <c r="Q27" s="173">
        <f t="shared" si="5"/>
        <v>0.11</v>
      </c>
      <c r="R27" s="173">
        <f t="shared" si="6"/>
        <v>0.27</v>
      </c>
      <c r="S27" s="173">
        <f t="shared" si="7"/>
        <v>1.1400000000000001</v>
      </c>
      <c r="T27" s="180">
        <f t="shared" si="8"/>
        <v>0.09</v>
      </c>
      <c r="U27" s="180">
        <f t="shared" si="9"/>
        <v>5.26</v>
      </c>
    </row>
    <row r="28" spans="1:21" x14ac:dyDescent="0.25">
      <c r="A28" s="159" t="s">
        <v>22</v>
      </c>
      <c r="B28" s="127">
        <v>1.02</v>
      </c>
      <c r="C28" s="127">
        <v>7.0000000000000007E-2</v>
      </c>
      <c r="D28" s="127">
        <v>1.17</v>
      </c>
      <c r="E28" s="134">
        <v>0.26</v>
      </c>
      <c r="F28" s="134">
        <v>0.77</v>
      </c>
      <c r="G28" s="134">
        <v>0.47</v>
      </c>
      <c r="H28" s="143"/>
      <c r="I28" s="134">
        <v>5.64</v>
      </c>
      <c r="J28" s="135">
        <v>2.8</v>
      </c>
      <c r="K28" s="173">
        <f t="shared" si="0"/>
        <v>7.0000000000000007E-2</v>
      </c>
      <c r="L28" s="173">
        <f t="shared" si="1"/>
        <v>1.5249999999999999</v>
      </c>
      <c r="M28" s="173">
        <f t="shared" si="2"/>
        <v>5.64</v>
      </c>
      <c r="N28" s="173" t="s">
        <v>454</v>
      </c>
      <c r="O28" s="173">
        <f t="shared" si="3"/>
        <v>0.89500000000000002</v>
      </c>
      <c r="P28" s="173">
        <f t="shared" si="4"/>
        <v>1.864717519779183</v>
      </c>
      <c r="Q28" s="173">
        <f t="shared" si="5"/>
        <v>0.41749999999999998</v>
      </c>
      <c r="R28" s="173">
        <f t="shared" si="6"/>
        <v>0.89500000000000002</v>
      </c>
      <c r="S28" s="173">
        <f t="shared" si="7"/>
        <v>1.5774999999999999</v>
      </c>
      <c r="T28" s="180">
        <f t="shared" si="8"/>
        <v>7.0000000000000007E-2</v>
      </c>
      <c r="U28" s="180">
        <f t="shared" si="9"/>
        <v>5.64</v>
      </c>
    </row>
    <row r="29" spans="1:21" x14ac:dyDescent="0.25">
      <c r="A29" s="159" t="s">
        <v>23</v>
      </c>
      <c r="B29" s="127">
        <v>1.07</v>
      </c>
      <c r="C29" s="127">
        <v>0.39</v>
      </c>
      <c r="D29" s="127">
        <v>1.51</v>
      </c>
      <c r="E29" s="134">
        <v>0.53</v>
      </c>
      <c r="F29" s="134">
        <v>0.48</v>
      </c>
      <c r="G29" s="134">
        <v>0.02</v>
      </c>
      <c r="H29" s="143"/>
      <c r="I29" s="134">
        <v>4.2300000000000004</v>
      </c>
      <c r="J29" s="135">
        <v>1.56</v>
      </c>
      <c r="K29" s="173">
        <f t="shared" si="0"/>
        <v>0.02</v>
      </c>
      <c r="L29" s="173">
        <f t="shared" si="1"/>
        <v>1.2237500000000001</v>
      </c>
      <c r="M29" s="173">
        <f t="shared" si="2"/>
        <v>4.2300000000000004</v>
      </c>
      <c r="N29" s="173" t="s">
        <v>447</v>
      </c>
      <c r="O29" s="173">
        <f t="shared" si="3"/>
        <v>0.8</v>
      </c>
      <c r="P29" s="173">
        <f t="shared" si="4"/>
        <v>1.332815896621028</v>
      </c>
      <c r="Q29" s="173">
        <f t="shared" si="5"/>
        <v>0.45750000000000002</v>
      </c>
      <c r="R29" s="173">
        <f t="shared" si="6"/>
        <v>0.8</v>
      </c>
      <c r="S29" s="173">
        <f t="shared" si="7"/>
        <v>1.5225</v>
      </c>
      <c r="T29" s="180">
        <f t="shared" si="8"/>
        <v>0.02</v>
      </c>
      <c r="U29" s="180">
        <f t="shared" si="9"/>
        <v>4.2300000000000004</v>
      </c>
    </row>
    <row r="30" spans="1:21" x14ac:dyDescent="0.25">
      <c r="A30" s="159" t="s">
        <v>24</v>
      </c>
      <c r="B30" s="127">
        <v>0.1</v>
      </c>
      <c r="C30" s="127">
        <v>0.09</v>
      </c>
      <c r="D30" s="127">
        <v>0.96</v>
      </c>
      <c r="E30" s="134">
        <v>0.17</v>
      </c>
      <c r="F30" s="134">
        <v>0.2</v>
      </c>
      <c r="G30" s="134">
        <v>0.13</v>
      </c>
      <c r="H30" s="143"/>
      <c r="I30" s="134">
        <v>2.54</v>
      </c>
      <c r="J30" s="135">
        <v>2.96</v>
      </c>
      <c r="K30" s="173">
        <f t="shared" si="0"/>
        <v>0.09</v>
      </c>
      <c r="L30" s="173">
        <f t="shared" si="1"/>
        <v>0.89374999999999993</v>
      </c>
      <c r="M30" s="173">
        <f t="shared" si="2"/>
        <v>2.96</v>
      </c>
      <c r="N30" s="173" t="s">
        <v>465</v>
      </c>
      <c r="O30" s="173">
        <f t="shared" si="3"/>
        <v>0.185</v>
      </c>
      <c r="P30" s="173">
        <f t="shared" si="4"/>
        <v>1.1861334241981381</v>
      </c>
      <c r="Q30" s="173">
        <f t="shared" si="5"/>
        <v>0.1225</v>
      </c>
      <c r="R30" s="173">
        <f t="shared" si="6"/>
        <v>0.185</v>
      </c>
      <c r="S30" s="173">
        <f t="shared" si="7"/>
        <v>1.355</v>
      </c>
      <c r="T30" s="180">
        <f t="shared" si="8"/>
        <v>0.09</v>
      </c>
      <c r="U30" s="180">
        <f t="shared" si="9"/>
        <v>2.96</v>
      </c>
    </row>
    <row r="31" spans="1:21" x14ac:dyDescent="0.25">
      <c r="A31" s="159" t="s">
        <v>25</v>
      </c>
      <c r="B31" s="127">
        <v>0.46</v>
      </c>
      <c r="C31" s="127">
        <v>0.26</v>
      </c>
      <c r="D31" s="127">
        <v>0.44</v>
      </c>
      <c r="E31" s="134">
        <v>0.3</v>
      </c>
      <c r="F31" s="134">
        <v>0.01</v>
      </c>
      <c r="G31" s="134">
        <v>0.85</v>
      </c>
      <c r="H31" s="143"/>
      <c r="I31" s="134">
        <v>3.56</v>
      </c>
      <c r="J31" s="134">
        <v>10.91</v>
      </c>
      <c r="K31" s="177">
        <f t="shared" si="0"/>
        <v>0.01</v>
      </c>
      <c r="L31" s="177">
        <f t="shared" si="1"/>
        <v>2.0987499999999999</v>
      </c>
      <c r="M31" s="177">
        <f t="shared" si="2"/>
        <v>10.91</v>
      </c>
      <c r="N31" s="177" t="s">
        <v>466</v>
      </c>
      <c r="O31" s="177">
        <f t="shared" si="3"/>
        <v>0.45</v>
      </c>
      <c r="P31" s="177">
        <f t="shared" si="4"/>
        <v>3.7368643749998283</v>
      </c>
      <c r="Q31" s="177">
        <f t="shared" si="5"/>
        <v>0.28999999999999998</v>
      </c>
      <c r="R31" s="177">
        <f t="shared" si="6"/>
        <v>0.45</v>
      </c>
      <c r="S31" s="177">
        <f t="shared" si="7"/>
        <v>1.5274999999999999</v>
      </c>
      <c r="T31" s="181">
        <f t="shared" si="8"/>
        <v>0.01</v>
      </c>
      <c r="U31" s="181">
        <f t="shared" si="9"/>
        <v>10.91</v>
      </c>
    </row>
    <row r="32" spans="1:21" x14ac:dyDescent="0.25">
      <c r="K32" s="172"/>
      <c r="L32" s="172"/>
      <c r="M32" s="172"/>
      <c r="N32" s="172"/>
      <c r="O32" s="172"/>
      <c r="P32" s="172"/>
      <c r="Q32" s="172"/>
      <c r="R32" s="172"/>
      <c r="S32" s="172"/>
    </row>
    <row r="33" spans="11:19" x14ac:dyDescent="0.25">
      <c r="K33" s="172"/>
      <c r="L33" s="172"/>
      <c r="M33" s="172"/>
      <c r="N33" s="172"/>
      <c r="O33" s="172"/>
      <c r="P33" s="172"/>
      <c r="Q33" s="172"/>
      <c r="R33" s="172"/>
      <c r="S33" s="172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31"/>
  <sheetViews>
    <sheetView workbookViewId="0">
      <selection activeCell="T1" sqref="T1:U31"/>
    </sheetView>
  </sheetViews>
  <sheetFormatPr defaultRowHeight="15" x14ac:dyDescent="0.25"/>
  <cols>
    <col min="1" max="1" width="19.7109375" style="112" customWidth="1"/>
    <col min="2" max="10" width="8.7109375"/>
  </cols>
  <sheetData>
    <row r="1" spans="1:21" x14ac:dyDescent="0.25">
      <c r="B1" s="156">
        <v>44105</v>
      </c>
      <c r="C1" s="156">
        <v>44136</v>
      </c>
      <c r="D1" s="156">
        <v>44166</v>
      </c>
      <c r="E1" s="157">
        <v>44197</v>
      </c>
      <c r="F1" s="157">
        <v>44228</v>
      </c>
      <c r="G1" s="157">
        <v>44256</v>
      </c>
      <c r="H1" s="158">
        <v>44317</v>
      </c>
      <c r="I1" s="158">
        <v>44378</v>
      </c>
      <c r="J1" s="158">
        <v>44440</v>
      </c>
      <c r="K1" s="174" t="s">
        <v>372</v>
      </c>
      <c r="L1" s="175" t="s">
        <v>380</v>
      </c>
      <c r="M1" s="175" t="s">
        <v>373</v>
      </c>
      <c r="N1" s="175" t="s">
        <v>374</v>
      </c>
      <c r="O1" s="175" t="s">
        <v>375</v>
      </c>
      <c r="P1" s="175" t="s">
        <v>376</v>
      </c>
      <c r="Q1" s="175" t="s">
        <v>377</v>
      </c>
      <c r="R1" s="175" t="s">
        <v>378</v>
      </c>
      <c r="S1" s="175" t="s">
        <v>379</v>
      </c>
      <c r="T1" s="175" t="s">
        <v>528</v>
      </c>
      <c r="U1" s="175" t="s">
        <v>529</v>
      </c>
    </row>
    <row r="2" spans="1:21" x14ac:dyDescent="0.25">
      <c r="A2" s="159" t="s">
        <v>31</v>
      </c>
      <c r="B2" s="127">
        <v>24.4</v>
      </c>
      <c r="C2" s="127">
        <v>26.7</v>
      </c>
      <c r="D2" s="127">
        <v>25.5</v>
      </c>
      <c r="E2" s="161">
        <v>21.3</v>
      </c>
      <c r="F2" s="132">
        <v>25.3</v>
      </c>
      <c r="G2" s="132">
        <v>27</v>
      </c>
      <c r="H2" s="132">
        <v>32.9</v>
      </c>
      <c r="I2" s="134">
        <v>31.8</v>
      </c>
      <c r="J2" s="135">
        <v>17.600000000000001</v>
      </c>
      <c r="K2" s="173">
        <f>MIN(B2:J2)</f>
        <v>17.600000000000001</v>
      </c>
      <c r="L2" s="173">
        <f>AVERAGE(B2:J2)</f>
        <v>25.833333333333332</v>
      </c>
      <c r="M2" s="173">
        <f>MAX(B2:J2)</f>
        <v>32.9</v>
      </c>
      <c r="N2" s="173" t="s">
        <v>467</v>
      </c>
      <c r="O2" s="173">
        <f>MEDIAN(B2:J2)</f>
        <v>25.5</v>
      </c>
      <c r="P2" s="173">
        <f>STDEV(B2:J2)</f>
        <v>4.7228169560125943</v>
      </c>
      <c r="Q2" s="173">
        <f>QUARTILE(B2:J2,1)</f>
        <v>24.4</v>
      </c>
      <c r="R2" s="173">
        <f>QUARTILE(B2:J2,2)</f>
        <v>25.5</v>
      </c>
      <c r="S2" s="173">
        <f>QUARTILE(B2:J2,3)</f>
        <v>27</v>
      </c>
      <c r="T2" s="180">
        <f>QUARTILE(B2:J2,0)</f>
        <v>17.600000000000001</v>
      </c>
      <c r="U2" s="180">
        <f>QUARTILE(B2:J2,4)</f>
        <v>32.9</v>
      </c>
    </row>
    <row r="3" spans="1:21" x14ac:dyDescent="0.25">
      <c r="A3" s="159" t="s">
        <v>34</v>
      </c>
      <c r="B3" s="127">
        <v>16.7</v>
      </c>
      <c r="C3" s="127">
        <v>37.799999999999997</v>
      </c>
      <c r="D3" s="127">
        <v>21.1</v>
      </c>
      <c r="E3" s="162">
        <v>20.9</v>
      </c>
      <c r="F3" s="134">
        <v>29</v>
      </c>
      <c r="G3" s="134">
        <v>1.9</v>
      </c>
      <c r="H3" s="134">
        <v>30.6</v>
      </c>
      <c r="I3" s="134">
        <v>24.2</v>
      </c>
      <c r="J3" s="135">
        <v>66.099999999999994</v>
      </c>
      <c r="K3" s="173">
        <f t="shared" ref="K3:K31" si="0">MIN(B3:J3)</f>
        <v>1.9</v>
      </c>
      <c r="L3" s="173">
        <f t="shared" ref="L3:L31" si="1">AVERAGE(B3:J3)</f>
        <v>27.588888888888889</v>
      </c>
      <c r="M3" s="173">
        <f t="shared" ref="M3:M31" si="2">MAX(B3:J3)</f>
        <v>66.099999999999994</v>
      </c>
      <c r="N3" s="173" t="s">
        <v>468</v>
      </c>
      <c r="O3" s="173">
        <f t="shared" ref="O3:O31" si="3">MEDIAN(B3:J3)</f>
        <v>24.2</v>
      </c>
      <c r="P3" s="173">
        <f t="shared" ref="P3:P31" si="4">STDEV(B3:J3)</f>
        <v>17.589943465261939</v>
      </c>
      <c r="Q3" s="173">
        <f t="shared" ref="Q3:Q31" si="5">QUARTILE(B3:J3,1)</f>
        <v>20.9</v>
      </c>
      <c r="R3" s="173">
        <f t="shared" ref="R3:R31" si="6">QUARTILE(B3:J3,2)</f>
        <v>24.2</v>
      </c>
      <c r="S3" s="173">
        <f t="shared" ref="S3:S31" si="7">QUARTILE(B3:J3,3)</f>
        <v>30.6</v>
      </c>
      <c r="T3" s="180">
        <f t="shared" ref="T3:T31" si="8">QUARTILE(B3:J3,0)</f>
        <v>1.9</v>
      </c>
      <c r="U3" s="180">
        <f t="shared" ref="U3:U31" si="9">QUARTILE(B3:J3,4)</f>
        <v>66.099999999999994</v>
      </c>
    </row>
    <row r="4" spans="1:21" x14ac:dyDescent="0.25">
      <c r="A4" s="159" t="s">
        <v>43</v>
      </c>
      <c r="B4" s="136">
        <v>17.8</v>
      </c>
      <c r="C4" s="136">
        <v>74.099999999999994</v>
      </c>
      <c r="D4" s="136">
        <v>78</v>
      </c>
      <c r="E4" s="163">
        <v>64.5</v>
      </c>
      <c r="F4" s="137">
        <v>81.8</v>
      </c>
      <c r="G4" s="137">
        <v>79.7</v>
      </c>
      <c r="H4" s="137">
        <v>77.7</v>
      </c>
      <c r="I4" s="138">
        <v>75.8</v>
      </c>
      <c r="J4" s="139">
        <v>62</v>
      </c>
      <c r="K4" s="173">
        <f t="shared" si="0"/>
        <v>17.8</v>
      </c>
      <c r="L4" s="173">
        <f t="shared" si="1"/>
        <v>67.933333333333337</v>
      </c>
      <c r="M4" s="173">
        <f t="shared" si="2"/>
        <v>81.8</v>
      </c>
      <c r="N4" s="173" t="s">
        <v>469</v>
      </c>
      <c r="O4" s="173">
        <f t="shared" si="3"/>
        <v>75.8</v>
      </c>
      <c r="P4" s="173">
        <f t="shared" si="4"/>
        <v>19.961588113173789</v>
      </c>
      <c r="Q4" s="173">
        <f t="shared" si="5"/>
        <v>64.5</v>
      </c>
      <c r="R4" s="173">
        <f t="shared" si="6"/>
        <v>75.8</v>
      </c>
      <c r="S4" s="173">
        <f t="shared" si="7"/>
        <v>78</v>
      </c>
      <c r="T4" s="180">
        <f t="shared" si="8"/>
        <v>17.8</v>
      </c>
      <c r="U4" s="180">
        <f t="shared" si="9"/>
        <v>81.8</v>
      </c>
    </row>
    <row r="5" spans="1:21" x14ac:dyDescent="0.25">
      <c r="A5" s="160" t="s">
        <v>18</v>
      </c>
      <c r="B5" s="127">
        <v>1.3</v>
      </c>
      <c r="C5" s="127">
        <v>2.7</v>
      </c>
      <c r="D5" s="127">
        <v>2.5</v>
      </c>
      <c r="E5" s="162">
        <v>9.1</v>
      </c>
      <c r="F5" s="134">
        <v>1.8</v>
      </c>
      <c r="G5" s="134">
        <v>1.5</v>
      </c>
      <c r="H5" s="143"/>
      <c r="I5" s="134">
        <v>25.7</v>
      </c>
      <c r="J5" s="135">
        <v>8</v>
      </c>
      <c r="K5" s="173">
        <f t="shared" si="0"/>
        <v>1.3</v>
      </c>
      <c r="L5" s="173">
        <f t="shared" si="1"/>
        <v>6.5749999999999993</v>
      </c>
      <c r="M5" s="173">
        <f t="shared" si="2"/>
        <v>25.7</v>
      </c>
      <c r="N5" s="173" t="s">
        <v>470</v>
      </c>
      <c r="O5" s="173">
        <f t="shared" si="3"/>
        <v>2.6</v>
      </c>
      <c r="P5" s="173">
        <f t="shared" si="4"/>
        <v>8.2995266646443682</v>
      </c>
      <c r="Q5" s="173">
        <f t="shared" si="5"/>
        <v>1.7250000000000001</v>
      </c>
      <c r="R5" s="173">
        <f t="shared" si="6"/>
        <v>2.6</v>
      </c>
      <c r="S5" s="173">
        <f t="shared" si="7"/>
        <v>8.2750000000000004</v>
      </c>
      <c r="T5" s="180">
        <f t="shared" si="8"/>
        <v>1.3</v>
      </c>
      <c r="U5" s="180">
        <f t="shared" si="9"/>
        <v>25.7</v>
      </c>
    </row>
    <row r="6" spans="1:21" ht="45" x14ac:dyDescent="0.25">
      <c r="A6" s="159" t="s">
        <v>26</v>
      </c>
      <c r="B6" s="127">
        <v>2.1</v>
      </c>
      <c r="C6" s="127">
        <v>1.1000000000000001</v>
      </c>
      <c r="D6" s="127">
        <v>2.5</v>
      </c>
      <c r="E6" s="162">
        <v>2.8</v>
      </c>
      <c r="F6" s="134">
        <v>1</v>
      </c>
      <c r="G6" s="134">
        <v>7.1</v>
      </c>
      <c r="H6" s="143"/>
      <c r="I6" s="134">
        <v>87.8</v>
      </c>
      <c r="J6" s="135">
        <v>28.1</v>
      </c>
      <c r="K6" s="173">
        <f t="shared" si="0"/>
        <v>1</v>
      </c>
      <c r="L6" s="173">
        <f t="shared" si="1"/>
        <v>16.5625</v>
      </c>
      <c r="M6" s="173">
        <f t="shared" si="2"/>
        <v>87.8</v>
      </c>
      <c r="N6" s="173" t="s">
        <v>471</v>
      </c>
      <c r="O6" s="173">
        <f t="shared" si="3"/>
        <v>2.65</v>
      </c>
      <c r="P6" s="173">
        <f t="shared" si="4"/>
        <v>30.178134823553485</v>
      </c>
      <c r="Q6" s="173">
        <f t="shared" si="5"/>
        <v>1.85</v>
      </c>
      <c r="R6" s="173">
        <f t="shared" si="6"/>
        <v>2.65</v>
      </c>
      <c r="S6" s="173">
        <f t="shared" si="7"/>
        <v>12.35</v>
      </c>
      <c r="T6" s="180">
        <f t="shared" si="8"/>
        <v>1</v>
      </c>
      <c r="U6" s="180">
        <f t="shared" si="9"/>
        <v>87.8</v>
      </c>
    </row>
    <row r="7" spans="1:21" x14ac:dyDescent="0.25">
      <c r="A7" s="159" t="s">
        <v>27</v>
      </c>
      <c r="B7" s="127">
        <v>19.5</v>
      </c>
      <c r="C7" s="127">
        <v>19</v>
      </c>
      <c r="D7" s="127">
        <v>17.7</v>
      </c>
      <c r="E7" s="162">
        <v>16</v>
      </c>
      <c r="F7" s="134">
        <v>22.8</v>
      </c>
      <c r="G7" s="134">
        <v>29.9</v>
      </c>
      <c r="H7" s="143"/>
      <c r="I7" s="134">
        <v>65.2</v>
      </c>
      <c r="J7" s="135">
        <v>74.3</v>
      </c>
      <c r="K7" s="173">
        <f t="shared" si="0"/>
        <v>16</v>
      </c>
      <c r="L7" s="173">
        <f t="shared" si="1"/>
        <v>33.050000000000004</v>
      </c>
      <c r="M7" s="173">
        <f t="shared" si="2"/>
        <v>74.3</v>
      </c>
      <c r="N7" s="173" t="s">
        <v>472</v>
      </c>
      <c r="O7" s="173">
        <f t="shared" si="3"/>
        <v>21.15</v>
      </c>
      <c r="P7" s="173">
        <f t="shared" si="4"/>
        <v>23.168636435615152</v>
      </c>
      <c r="Q7" s="173">
        <f t="shared" si="5"/>
        <v>18.675000000000001</v>
      </c>
      <c r="R7" s="173">
        <f t="shared" si="6"/>
        <v>21.15</v>
      </c>
      <c r="S7" s="173">
        <f t="shared" si="7"/>
        <v>38.725000000000001</v>
      </c>
      <c r="T7" s="180">
        <f t="shared" si="8"/>
        <v>16</v>
      </c>
      <c r="U7" s="180">
        <f t="shared" si="9"/>
        <v>74.3</v>
      </c>
    </row>
    <row r="8" spans="1:21" x14ac:dyDescent="0.25">
      <c r="A8" s="159" t="s">
        <v>28</v>
      </c>
      <c r="B8" s="127">
        <v>1.7</v>
      </c>
      <c r="C8" s="127">
        <v>2.8</v>
      </c>
      <c r="D8" s="127">
        <v>7</v>
      </c>
      <c r="E8" s="162">
        <v>4.5</v>
      </c>
      <c r="F8" s="134">
        <v>4.5</v>
      </c>
      <c r="G8" s="143"/>
      <c r="H8" s="143"/>
      <c r="I8" s="134">
        <v>46.1</v>
      </c>
      <c r="J8" s="135">
        <v>35.299999999999997</v>
      </c>
      <c r="K8" s="173">
        <f t="shared" si="0"/>
        <v>1.7</v>
      </c>
      <c r="L8" s="173">
        <f t="shared" si="1"/>
        <v>14.557142857142855</v>
      </c>
      <c r="M8" s="173">
        <f t="shared" si="2"/>
        <v>46.1</v>
      </c>
      <c r="N8" s="173" t="s">
        <v>473</v>
      </c>
      <c r="O8" s="173">
        <f t="shared" si="3"/>
        <v>4.5</v>
      </c>
      <c r="P8" s="173">
        <f t="shared" si="4"/>
        <v>18.203283324980795</v>
      </c>
      <c r="Q8" s="173">
        <f t="shared" si="5"/>
        <v>3.65</v>
      </c>
      <c r="R8" s="173">
        <f t="shared" si="6"/>
        <v>4.5</v>
      </c>
      <c r="S8" s="173">
        <f t="shared" si="7"/>
        <v>21.15</v>
      </c>
      <c r="T8" s="180">
        <f t="shared" si="8"/>
        <v>1.7</v>
      </c>
      <c r="U8" s="180">
        <f t="shared" si="9"/>
        <v>46.1</v>
      </c>
    </row>
    <row r="9" spans="1:21" x14ac:dyDescent="0.25">
      <c r="A9" s="159" t="s">
        <v>29</v>
      </c>
      <c r="B9" s="127">
        <v>4.5999999999999996</v>
      </c>
      <c r="C9" s="127">
        <v>2.5</v>
      </c>
      <c r="D9" s="127">
        <v>5.3</v>
      </c>
      <c r="E9" s="162">
        <v>5.5</v>
      </c>
      <c r="F9" s="134">
        <v>1.6</v>
      </c>
      <c r="G9" s="134">
        <v>0.6</v>
      </c>
      <c r="H9" s="134">
        <v>1.9</v>
      </c>
      <c r="I9" s="134">
        <v>50.7</v>
      </c>
      <c r="J9" s="135">
        <v>8.1</v>
      </c>
      <c r="K9" s="173">
        <f t="shared" si="0"/>
        <v>0.6</v>
      </c>
      <c r="L9" s="173">
        <f t="shared" si="1"/>
        <v>8.9777777777777779</v>
      </c>
      <c r="M9" s="173">
        <f t="shared" si="2"/>
        <v>50.7</v>
      </c>
      <c r="N9" s="173" t="s">
        <v>474</v>
      </c>
      <c r="O9" s="173">
        <f t="shared" si="3"/>
        <v>4.5999999999999996</v>
      </c>
      <c r="P9" s="173">
        <f t="shared" si="4"/>
        <v>15.82314584538879</v>
      </c>
      <c r="Q9" s="173">
        <f t="shared" si="5"/>
        <v>1.9</v>
      </c>
      <c r="R9" s="173">
        <f t="shared" si="6"/>
        <v>4.5999999999999996</v>
      </c>
      <c r="S9" s="173">
        <f t="shared" si="7"/>
        <v>5.5</v>
      </c>
      <c r="T9" s="180">
        <f t="shared" si="8"/>
        <v>0.6</v>
      </c>
      <c r="U9" s="180">
        <f t="shared" si="9"/>
        <v>50.7</v>
      </c>
    </row>
    <row r="10" spans="1:21" x14ac:dyDescent="0.25">
      <c r="A10" s="159" t="s">
        <v>30</v>
      </c>
      <c r="B10" s="127">
        <v>2.1</v>
      </c>
      <c r="C10" s="127">
        <v>2</v>
      </c>
      <c r="D10" s="127">
        <v>1.7</v>
      </c>
      <c r="E10" s="162">
        <v>0.59</v>
      </c>
      <c r="F10" s="134">
        <v>0.5</v>
      </c>
      <c r="G10" s="134">
        <v>1.1000000000000001</v>
      </c>
      <c r="H10" s="134">
        <v>8.8000000000000007</v>
      </c>
      <c r="I10" s="134">
        <v>36</v>
      </c>
      <c r="J10" s="135">
        <v>7.4</v>
      </c>
      <c r="K10" s="173">
        <f t="shared" si="0"/>
        <v>0.5</v>
      </c>
      <c r="L10" s="173">
        <f t="shared" si="1"/>
        <v>6.6877777777777778</v>
      </c>
      <c r="M10" s="173">
        <f t="shared" si="2"/>
        <v>36</v>
      </c>
      <c r="N10" s="173" t="s">
        <v>475</v>
      </c>
      <c r="O10" s="173">
        <f t="shared" si="3"/>
        <v>2</v>
      </c>
      <c r="P10" s="173">
        <f t="shared" si="4"/>
        <v>11.395014016860376</v>
      </c>
      <c r="Q10" s="173">
        <f t="shared" si="5"/>
        <v>1.1000000000000001</v>
      </c>
      <c r="R10" s="173">
        <f t="shared" si="6"/>
        <v>2</v>
      </c>
      <c r="S10" s="173">
        <f t="shared" si="7"/>
        <v>7.4</v>
      </c>
      <c r="T10" s="180">
        <f t="shared" si="8"/>
        <v>0.5</v>
      </c>
      <c r="U10" s="180">
        <f t="shared" si="9"/>
        <v>36</v>
      </c>
    </row>
    <row r="11" spans="1:21" ht="30" x14ac:dyDescent="0.25">
      <c r="A11" s="159" t="s">
        <v>35</v>
      </c>
      <c r="B11" s="144"/>
      <c r="C11" s="145">
        <v>17.100000000000001</v>
      </c>
      <c r="D11" s="144"/>
      <c r="E11" s="164"/>
      <c r="F11" s="146"/>
      <c r="G11" s="137">
        <v>106.7</v>
      </c>
      <c r="H11" s="146"/>
      <c r="I11" s="146"/>
      <c r="J11" s="165">
        <v>44.2</v>
      </c>
      <c r="K11" s="173">
        <f t="shared" si="0"/>
        <v>17.100000000000001</v>
      </c>
      <c r="L11" s="173">
        <f t="shared" si="1"/>
        <v>56</v>
      </c>
      <c r="M11" s="173">
        <f t="shared" si="2"/>
        <v>106.7</v>
      </c>
      <c r="N11" s="173" t="s">
        <v>476</v>
      </c>
      <c r="O11" s="173">
        <f t="shared" si="3"/>
        <v>44.2</v>
      </c>
      <c r="P11" s="173">
        <f t="shared" si="4"/>
        <v>45.950734488145031</v>
      </c>
      <c r="Q11" s="173">
        <f t="shared" si="5"/>
        <v>30.650000000000002</v>
      </c>
      <c r="R11" s="173">
        <f t="shared" si="6"/>
        <v>44.2</v>
      </c>
      <c r="S11" s="173">
        <f t="shared" si="7"/>
        <v>75.45</v>
      </c>
      <c r="T11" s="180">
        <f t="shared" si="8"/>
        <v>17.100000000000001</v>
      </c>
      <c r="U11" s="180">
        <f t="shared" si="9"/>
        <v>106.7</v>
      </c>
    </row>
    <row r="12" spans="1:21" x14ac:dyDescent="0.25">
      <c r="A12" s="159" t="s">
        <v>37</v>
      </c>
      <c r="B12" s="145">
        <v>29.5</v>
      </c>
      <c r="C12" s="145">
        <v>39.4</v>
      </c>
      <c r="D12" s="145">
        <v>37.9</v>
      </c>
      <c r="E12" s="166">
        <v>32.1</v>
      </c>
      <c r="F12" s="138">
        <v>41.2</v>
      </c>
      <c r="G12" s="138">
        <v>7.2</v>
      </c>
      <c r="H12" s="146"/>
      <c r="I12" s="146"/>
      <c r="J12" s="165">
        <v>55.1</v>
      </c>
      <c r="K12" s="173">
        <f t="shared" si="0"/>
        <v>7.2</v>
      </c>
      <c r="L12" s="173">
        <f t="shared" si="1"/>
        <v>34.628571428571426</v>
      </c>
      <c r="M12" s="173">
        <f t="shared" si="2"/>
        <v>55.1</v>
      </c>
      <c r="N12" s="173" t="s">
        <v>477</v>
      </c>
      <c r="O12" s="173">
        <f t="shared" si="3"/>
        <v>37.9</v>
      </c>
      <c r="P12" s="173">
        <f t="shared" si="4"/>
        <v>14.610237767368739</v>
      </c>
      <c r="Q12" s="173">
        <f t="shared" si="5"/>
        <v>30.8</v>
      </c>
      <c r="R12" s="173">
        <f t="shared" si="6"/>
        <v>37.9</v>
      </c>
      <c r="S12" s="173">
        <f t="shared" si="7"/>
        <v>40.299999999999997</v>
      </c>
      <c r="T12" s="180">
        <f t="shared" si="8"/>
        <v>7.2</v>
      </c>
      <c r="U12" s="180">
        <f t="shared" si="9"/>
        <v>55.1</v>
      </c>
    </row>
    <row r="13" spans="1:21" x14ac:dyDescent="0.25">
      <c r="A13" s="159" t="s">
        <v>41</v>
      </c>
      <c r="B13" s="145">
        <v>39.200000000000003</v>
      </c>
      <c r="C13" s="145">
        <v>42.2</v>
      </c>
      <c r="D13" s="145">
        <v>39.200000000000003</v>
      </c>
      <c r="E13" s="166">
        <v>31.9</v>
      </c>
      <c r="F13" s="138">
        <v>47.7</v>
      </c>
      <c r="G13" s="138">
        <v>44.8</v>
      </c>
      <c r="H13" s="146"/>
      <c r="I13" s="146"/>
      <c r="J13" s="165">
        <v>69.8</v>
      </c>
      <c r="K13" s="173">
        <f t="shared" si="0"/>
        <v>31.9</v>
      </c>
      <c r="L13" s="173">
        <f t="shared" si="1"/>
        <v>44.971428571428575</v>
      </c>
      <c r="M13" s="173">
        <f t="shared" si="2"/>
        <v>69.8</v>
      </c>
      <c r="N13" s="173" t="s">
        <v>478</v>
      </c>
      <c r="O13" s="173">
        <f t="shared" si="3"/>
        <v>42.2</v>
      </c>
      <c r="P13" s="173">
        <f t="shared" si="4"/>
        <v>12.035324990171526</v>
      </c>
      <c r="Q13" s="173">
        <f t="shared" si="5"/>
        <v>39.200000000000003</v>
      </c>
      <c r="R13" s="173">
        <f t="shared" si="6"/>
        <v>42.2</v>
      </c>
      <c r="S13" s="173">
        <f t="shared" si="7"/>
        <v>46.25</v>
      </c>
      <c r="T13" s="180">
        <f t="shared" si="8"/>
        <v>31.9</v>
      </c>
      <c r="U13" s="180">
        <f t="shared" si="9"/>
        <v>69.8</v>
      </c>
    </row>
    <row r="14" spans="1:21" x14ac:dyDescent="0.25">
      <c r="A14" s="159" t="s">
        <v>42</v>
      </c>
      <c r="B14" s="145">
        <v>3.5</v>
      </c>
      <c r="C14" s="145">
        <v>9</v>
      </c>
      <c r="D14" s="145">
        <v>43.3</v>
      </c>
      <c r="E14" s="167">
        <v>7.4</v>
      </c>
      <c r="F14" s="147">
        <v>27.8</v>
      </c>
      <c r="G14" s="147">
        <v>26.2</v>
      </c>
      <c r="H14" s="148"/>
      <c r="I14" s="148"/>
      <c r="J14" s="168">
        <v>38.5</v>
      </c>
      <c r="K14" s="173">
        <f t="shared" si="0"/>
        <v>3.5</v>
      </c>
      <c r="L14" s="173">
        <f t="shared" si="1"/>
        <v>22.24285714285714</v>
      </c>
      <c r="M14" s="173">
        <f t="shared" si="2"/>
        <v>43.3</v>
      </c>
      <c r="N14" s="173" t="s">
        <v>479</v>
      </c>
      <c r="O14" s="173">
        <f t="shared" si="3"/>
        <v>26.2</v>
      </c>
      <c r="P14" s="173">
        <f t="shared" si="4"/>
        <v>15.817801906170693</v>
      </c>
      <c r="Q14" s="173">
        <f t="shared" si="5"/>
        <v>8.1999999999999993</v>
      </c>
      <c r="R14" s="173">
        <f t="shared" si="6"/>
        <v>26.2</v>
      </c>
      <c r="S14" s="173">
        <f t="shared" si="7"/>
        <v>33.15</v>
      </c>
      <c r="T14" s="180">
        <f t="shared" si="8"/>
        <v>3.5</v>
      </c>
      <c r="U14" s="180">
        <f t="shared" si="9"/>
        <v>43.3</v>
      </c>
    </row>
    <row r="15" spans="1:21" ht="45" x14ac:dyDescent="0.25">
      <c r="A15" s="159" t="s">
        <v>46</v>
      </c>
      <c r="B15" s="136">
        <v>5.2</v>
      </c>
      <c r="C15" s="136">
        <v>29.6</v>
      </c>
      <c r="D15" s="136">
        <v>72.400000000000006</v>
      </c>
      <c r="E15" s="163">
        <v>44</v>
      </c>
      <c r="F15" s="137">
        <v>45.1</v>
      </c>
      <c r="G15" s="146"/>
      <c r="H15" s="146" t="s">
        <v>200</v>
      </c>
      <c r="I15" s="138">
        <v>46.8</v>
      </c>
      <c r="J15" s="139">
        <v>45.2</v>
      </c>
      <c r="K15" s="173">
        <f t="shared" si="0"/>
        <v>5.2</v>
      </c>
      <c r="L15" s="173">
        <f t="shared" si="1"/>
        <v>41.18571428571429</v>
      </c>
      <c r="M15" s="173">
        <f t="shared" si="2"/>
        <v>72.400000000000006</v>
      </c>
      <c r="N15" s="173" t="s">
        <v>480</v>
      </c>
      <c r="O15" s="173">
        <f t="shared" si="3"/>
        <v>45.1</v>
      </c>
      <c r="P15" s="173">
        <f t="shared" si="4"/>
        <v>20.307669205781075</v>
      </c>
      <c r="Q15" s="173">
        <f t="shared" si="5"/>
        <v>36.799999999999997</v>
      </c>
      <c r="R15" s="173">
        <f t="shared" si="6"/>
        <v>45.1</v>
      </c>
      <c r="S15" s="173">
        <f t="shared" si="7"/>
        <v>46</v>
      </c>
      <c r="T15" s="180">
        <f t="shared" si="8"/>
        <v>5.2</v>
      </c>
      <c r="U15" s="180">
        <f t="shared" si="9"/>
        <v>72.400000000000006</v>
      </c>
    </row>
    <row r="16" spans="1:21" ht="30" x14ac:dyDescent="0.25">
      <c r="A16" s="159" t="s">
        <v>47</v>
      </c>
      <c r="B16" s="20">
        <v>1.4</v>
      </c>
      <c r="C16" s="20">
        <v>1.7</v>
      </c>
      <c r="D16" s="20">
        <v>1.6</v>
      </c>
      <c r="E16" s="163">
        <v>5.6</v>
      </c>
      <c r="F16" s="150">
        <v>2.2999999999999998</v>
      </c>
      <c r="G16" s="150">
        <v>0.7</v>
      </c>
      <c r="H16" s="150">
        <v>2.8</v>
      </c>
      <c r="I16" s="151">
        <v>64.900000000000006</v>
      </c>
      <c r="J16" s="152">
        <v>7</v>
      </c>
      <c r="K16" s="173">
        <f t="shared" si="0"/>
        <v>0.7</v>
      </c>
      <c r="L16" s="173">
        <f t="shared" si="1"/>
        <v>9.7777777777777786</v>
      </c>
      <c r="M16" s="173">
        <f t="shared" si="2"/>
        <v>64.900000000000006</v>
      </c>
      <c r="N16" s="173" t="s">
        <v>481</v>
      </c>
      <c r="O16" s="173">
        <f t="shared" si="3"/>
        <v>2.2999999999999998</v>
      </c>
      <c r="P16" s="173">
        <f t="shared" si="4"/>
        <v>20.775452929947029</v>
      </c>
      <c r="Q16" s="173">
        <f t="shared" si="5"/>
        <v>1.6</v>
      </c>
      <c r="R16" s="173">
        <f t="shared" si="6"/>
        <v>2.2999999999999998</v>
      </c>
      <c r="S16" s="173">
        <f t="shared" si="7"/>
        <v>5.6</v>
      </c>
      <c r="T16" s="180">
        <f t="shared" si="8"/>
        <v>0.7</v>
      </c>
      <c r="U16" s="180">
        <f t="shared" si="9"/>
        <v>64.900000000000006</v>
      </c>
    </row>
    <row r="17" spans="1:21" ht="30" x14ac:dyDescent="0.25">
      <c r="A17" s="159" t="s">
        <v>49</v>
      </c>
      <c r="B17" s="22">
        <v>41.9</v>
      </c>
      <c r="C17" s="21">
        <v>45.7</v>
      </c>
      <c r="D17" s="21">
        <v>45.2</v>
      </c>
      <c r="E17" s="163">
        <v>34.5</v>
      </c>
      <c r="F17" s="153">
        <v>45.6</v>
      </c>
      <c r="G17" s="153">
        <v>48.9</v>
      </c>
      <c r="H17" s="153">
        <v>47.2</v>
      </c>
      <c r="I17" s="140">
        <v>63.2</v>
      </c>
      <c r="J17" s="142">
        <v>38.6</v>
      </c>
      <c r="K17" s="173">
        <f t="shared" si="0"/>
        <v>34.5</v>
      </c>
      <c r="L17" s="173">
        <f t="shared" si="1"/>
        <v>45.644444444444446</v>
      </c>
      <c r="M17" s="173">
        <f t="shared" si="2"/>
        <v>63.2</v>
      </c>
      <c r="N17" s="173" t="s">
        <v>482</v>
      </c>
      <c r="O17" s="173">
        <f t="shared" si="3"/>
        <v>45.6</v>
      </c>
      <c r="P17" s="173">
        <f t="shared" si="4"/>
        <v>7.9785824416231659</v>
      </c>
      <c r="Q17" s="173">
        <f t="shared" si="5"/>
        <v>41.9</v>
      </c>
      <c r="R17" s="173">
        <f t="shared" si="6"/>
        <v>45.6</v>
      </c>
      <c r="S17" s="173">
        <f t="shared" si="7"/>
        <v>47.2</v>
      </c>
      <c r="T17" s="180">
        <f t="shared" si="8"/>
        <v>34.5</v>
      </c>
      <c r="U17" s="180">
        <f t="shared" si="9"/>
        <v>63.2</v>
      </c>
    </row>
    <row r="18" spans="1:21" ht="30" x14ac:dyDescent="0.25">
      <c r="A18" s="159" t="s">
        <v>51</v>
      </c>
      <c r="B18" s="22">
        <v>67.5</v>
      </c>
      <c r="C18" s="21">
        <v>61.9</v>
      </c>
      <c r="D18" s="21">
        <v>62.7</v>
      </c>
      <c r="E18" s="163">
        <v>44.3</v>
      </c>
      <c r="F18" s="153">
        <v>56.4</v>
      </c>
      <c r="G18" s="153">
        <v>58.1</v>
      </c>
      <c r="H18" s="153">
        <v>66.7</v>
      </c>
      <c r="I18" s="140">
        <v>76.8</v>
      </c>
      <c r="J18" s="142">
        <v>52.2</v>
      </c>
      <c r="K18" s="173">
        <f t="shared" si="0"/>
        <v>44.3</v>
      </c>
      <c r="L18" s="173">
        <f t="shared" si="1"/>
        <v>60.733333333333334</v>
      </c>
      <c r="M18" s="173">
        <f t="shared" si="2"/>
        <v>76.8</v>
      </c>
      <c r="N18" s="173" t="s">
        <v>483</v>
      </c>
      <c r="O18" s="173">
        <f t="shared" si="3"/>
        <v>61.9</v>
      </c>
      <c r="P18" s="173">
        <f t="shared" si="4"/>
        <v>9.4428544413223587</v>
      </c>
      <c r="Q18" s="173">
        <f t="shared" si="5"/>
        <v>56.4</v>
      </c>
      <c r="R18" s="173">
        <f t="shared" si="6"/>
        <v>61.9</v>
      </c>
      <c r="S18" s="173">
        <f t="shared" si="7"/>
        <v>66.7</v>
      </c>
      <c r="T18" s="180">
        <f t="shared" si="8"/>
        <v>44.3</v>
      </c>
      <c r="U18" s="180">
        <f t="shared" si="9"/>
        <v>76.8</v>
      </c>
    </row>
    <row r="19" spans="1:21" ht="30" x14ac:dyDescent="0.25">
      <c r="A19" s="159" t="s">
        <v>53</v>
      </c>
      <c r="B19" s="20">
        <v>1.1000000000000001</v>
      </c>
      <c r="C19" s="21">
        <v>1.3</v>
      </c>
      <c r="D19" s="21">
        <v>1.8</v>
      </c>
      <c r="E19" s="163">
        <v>4.3</v>
      </c>
      <c r="F19" s="153">
        <v>0.4</v>
      </c>
      <c r="G19" s="153">
        <v>5.0999999999999996</v>
      </c>
      <c r="H19" s="153">
        <v>2.2000000000000002</v>
      </c>
      <c r="I19" s="140">
        <v>166.7</v>
      </c>
      <c r="J19" s="142">
        <v>58.5</v>
      </c>
      <c r="K19" s="173">
        <f t="shared" si="0"/>
        <v>0.4</v>
      </c>
      <c r="L19" s="173">
        <f t="shared" si="1"/>
        <v>26.822222222222219</v>
      </c>
      <c r="M19" s="173">
        <f t="shared" si="2"/>
        <v>166.7</v>
      </c>
      <c r="N19" s="173" t="s">
        <v>484</v>
      </c>
      <c r="O19" s="173">
        <f t="shared" si="3"/>
        <v>2.2000000000000002</v>
      </c>
      <c r="P19" s="173">
        <f t="shared" si="4"/>
        <v>55.668545377479049</v>
      </c>
      <c r="Q19" s="173">
        <f t="shared" si="5"/>
        <v>1.3</v>
      </c>
      <c r="R19" s="173">
        <f t="shared" si="6"/>
        <v>2.2000000000000002</v>
      </c>
      <c r="S19" s="173">
        <f t="shared" si="7"/>
        <v>5.0999999999999996</v>
      </c>
      <c r="T19" s="180">
        <f t="shared" si="8"/>
        <v>0.4</v>
      </c>
      <c r="U19" s="180">
        <f t="shared" si="9"/>
        <v>166.7</v>
      </c>
    </row>
    <row r="20" spans="1:21" ht="30" x14ac:dyDescent="0.25">
      <c r="A20" s="159" t="s">
        <v>60</v>
      </c>
      <c r="B20" s="22">
        <v>10.5</v>
      </c>
      <c r="C20" s="21">
        <v>12</v>
      </c>
      <c r="D20" s="21">
        <v>17.7</v>
      </c>
      <c r="E20" s="163">
        <v>22.5</v>
      </c>
      <c r="F20" s="154"/>
      <c r="G20" s="141"/>
      <c r="H20" s="153">
        <v>29.9</v>
      </c>
      <c r="I20" s="140">
        <v>43.2</v>
      </c>
      <c r="J20" s="142">
        <v>32.4</v>
      </c>
      <c r="K20" s="173">
        <f t="shared" si="0"/>
        <v>10.5</v>
      </c>
      <c r="L20" s="173">
        <f t="shared" si="1"/>
        <v>24.028571428571432</v>
      </c>
      <c r="M20" s="173">
        <f t="shared" si="2"/>
        <v>43.2</v>
      </c>
      <c r="N20" s="173" t="s">
        <v>485</v>
      </c>
      <c r="O20" s="173">
        <f t="shared" si="3"/>
        <v>22.5</v>
      </c>
      <c r="P20" s="173">
        <f t="shared" si="4"/>
        <v>11.847603736018277</v>
      </c>
      <c r="Q20" s="173">
        <f t="shared" si="5"/>
        <v>14.85</v>
      </c>
      <c r="R20" s="173">
        <f t="shared" si="6"/>
        <v>22.5</v>
      </c>
      <c r="S20" s="173">
        <f t="shared" si="7"/>
        <v>31.15</v>
      </c>
      <c r="T20" s="180">
        <f t="shared" si="8"/>
        <v>10.5</v>
      </c>
      <c r="U20" s="180">
        <f t="shared" si="9"/>
        <v>43.2</v>
      </c>
    </row>
    <row r="21" spans="1:21" ht="30" x14ac:dyDescent="0.25">
      <c r="A21" s="159" t="s">
        <v>61</v>
      </c>
      <c r="B21" s="22">
        <v>1</v>
      </c>
      <c r="C21" s="15">
        <v>1.5</v>
      </c>
      <c r="D21" s="15">
        <v>1.3</v>
      </c>
      <c r="E21" s="163">
        <v>2.4</v>
      </c>
      <c r="F21" s="151">
        <v>5.2</v>
      </c>
      <c r="G21" s="151">
        <v>1.2</v>
      </c>
      <c r="H21" s="154"/>
      <c r="I21" s="151">
        <v>50.5</v>
      </c>
      <c r="J21" s="152">
        <v>60.2</v>
      </c>
      <c r="K21" s="173">
        <f t="shared" si="0"/>
        <v>1</v>
      </c>
      <c r="L21" s="173">
        <f t="shared" si="1"/>
        <v>15.4125</v>
      </c>
      <c r="M21" s="173">
        <f t="shared" si="2"/>
        <v>60.2</v>
      </c>
      <c r="N21" s="173" t="s">
        <v>486</v>
      </c>
      <c r="O21" s="173">
        <f t="shared" si="3"/>
        <v>1.95</v>
      </c>
      <c r="P21" s="173">
        <f t="shared" si="4"/>
        <v>24.822538001927661</v>
      </c>
      <c r="Q21" s="173">
        <f t="shared" si="5"/>
        <v>1.2749999999999999</v>
      </c>
      <c r="R21" s="173">
        <f t="shared" si="6"/>
        <v>1.95</v>
      </c>
      <c r="S21" s="173">
        <f t="shared" si="7"/>
        <v>16.524999999999999</v>
      </c>
      <c r="T21" s="180">
        <f t="shared" si="8"/>
        <v>1</v>
      </c>
      <c r="U21" s="180">
        <f t="shared" si="9"/>
        <v>60.2</v>
      </c>
    </row>
    <row r="22" spans="1:21" ht="30" x14ac:dyDescent="0.25">
      <c r="A22" s="159" t="s">
        <v>62</v>
      </c>
      <c r="B22" s="22">
        <v>2.9</v>
      </c>
      <c r="C22" s="15">
        <v>1.5</v>
      </c>
      <c r="D22" s="15">
        <v>14.1</v>
      </c>
      <c r="E22" s="163">
        <v>6.4</v>
      </c>
      <c r="F22" s="151">
        <v>26.4</v>
      </c>
      <c r="G22" s="151">
        <v>13.3</v>
      </c>
      <c r="H22" s="154"/>
      <c r="I22" s="151">
        <v>30.1</v>
      </c>
      <c r="J22" s="152">
        <v>3.8</v>
      </c>
      <c r="K22" s="173">
        <f t="shared" si="0"/>
        <v>1.5</v>
      </c>
      <c r="L22" s="173">
        <f t="shared" si="1"/>
        <v>12.312499999999998</v>
      </c>
      <c r="M22" s="173">
        <f t="shared" si="2"/>
        <v>30.1</v>
      </c>
      <c r="N22" s="173" t="s">
        <v>487</v>
      </c>
      <c r="O22" s="173">
        <f t="shared" si="3"/>
        <v>9.8500000000000014</v>
      </c>
      <c r="P22" s="173">
        <f t="shared" si="4"/>
        <v>10.90182651800016</v>
      </c>
      <c r="Q22" s="173">
        <f t="shared" si="5"/>
        <v>3.5749999999999997</v>
      </c>
      <c r="R22" s="173">
        <f t="shared" si="6"/>
        <v>9.8500000000000014</v>
      </c>
      <c r="S22" s="173">
        <f t="shared" si="7"/>
        <v>17.175000000000001</v>
      </c>
      <c r="T22" s="180">
        <f t="shared" si="8"/>
        <v>1.5</v>
      </c>
      <c r="U22" s="180">
        <f t="shared" si="9"/>
        <v>30.1</v>
      </c>
    </row>
    <row r="23" spans="1:21" ht="30" x14ac:dyDescent="0.25">
      <c r="A23" s="159" t="s">
        <v>63</v>
      </c>
      <c r="B23" s="22">
        <v>35.299999999999997</v>
      </c>
      <c r="C23" s="15">
        <v>6.6</v>
      </c>
      <c r="D23" s="15">
        <v>10.9</v>
      </c>
      <c r="E23" s="163">
        <v>58.9</v>
      </c>
      <c r="F23" s="151">
        <v>7.4</v>
      </c>
      <c r="G23" s="151">
        <v>5.9</v>
      </c>
      <c r="H23" s="151">
        <v>35.799999999999997</v>
      </c>
      <c r="I23" s="151">
        <v>46</v>
      </c>
      <c r="J23" s="152">
        <v>8.4</v>
      </c>
      <c r="K23" s="173">
        <f t="shared" si="0"/>
        <v>5.9</v>
      </c>
      <c r="L23" s="173">
        <f t="shared" si="1"/>
        <v>23.911111111111111</v>
      </c>
      <c r="M23" s="173">
        <f t="shared" si="2"/>
        <v>58.9</v>
      </c>
      <c r="N23" s="173" t="s">
        <v>488</v>
      </c>
      <c r="O23" s="173">
        <f t="shared" si="3"/>
        <v>10.9</v>
      </c>
      <c r="P23" s="173">
        <f t="shared" si="4"/>
        <v>20.278587502859047</v>
      </c>
      <c r="Q23" s="173">
        <f t="shared" si="5"/>
        <v>7.4</v>
      </c>
      <c r="R23" s="173">
        <f t="shared" si="6"/>
        <v>10.9</v>
      </c>
      <c r="S23" s="173">
        <f t="shared" si="7"/>
        <v>35.799999999999997</v>
      </c>
      <c r="T23" s="180">
        <f t="shared" si="8"/>
        <v>5.9</v>
      </c>
      <c r="U23" s="180">
        <f t="shared" si="9"/>
        <v>58.9</v>
      </c>
    </row>
    <row r="24" spans="1:21" ht="30" x14ac:dyDescent="0.25">
      <c r="A24" s="159" t="s">
        <v>64</v>
      </c>
      <c r="B24" s="22">
        <v>1.8</v>
      </c>
      <c r="C24" s="15">
        <v>2.6</v>
      </c>
      <c r="D24" s="15">
        <v>3.8</v>
      </c>
      <c r="E24" s="163">
        <v>8.4</v>
      </c>
      <c r="F24" s="151">
        <v>2.9</v>
      </c>
      <c r="G24" s="151">
        <v>2.4</v>
      </c>
      <c r="H24" s="151">
        <v>1.5</v>
      </c>
      <c r="I24" s="151">
        <v>33.799999999999997</v>
      </c>
      <c r="J24" s="152">
        <v>5.6</v>
      </c>
      <c r="K24" s="173">
        <f t="shared" si="0"/>
        <v>1.5</v>
      </c>
      <c r="L24" s="173">
        <f t="shared" si="1"/>
        <v>6.9777777777777779</v>
      </c>
      <c r="M24" s="173">
        <f t="shared" si="2"/>
        <v>33.799999999999997</v>
      </c>
      <c r="N24" s="173" t="s">
        <v>489</v>
      </c>
      <c r="O24" s="173">
        <f t="shared" si="3"/>
        <v>2.9</v>
      </c>
      <c r="P24" s="173">
        <f t="shared" si="4"/>
        <v>10.289652299492166</v>
      </c>
      <c r="Q24" s="173">
        <f t="shared" si="5"/>
        <v>2.4</v>
      </c>
      <c r="R24" s="173">
        <f t="shared" si="6"/>
        <v>2.9</v>
      </c>
      <c r="S24" s="173">
        <f t="shared" si="7"/>
        <v>5.6</v>
      </c>
      <c r="T24" s="180">
        <f t="shared" si="8"/>
        <v>1.5</v>
      </c>
      <c r="U24" s="180">
        <f t="shared" si="9"/>
        <v>33.799999999999997</v>
      </c>
    </row>
    <row r="25" spans="1:21" ht="30" x14ac:dyDescent="0.25">
      <c r="A25" s="159" t="s">
        <v>19</v>
      </c>
      <c r="B25" s="127">
        <v>4.8</v>
      </c>
      <c r="C25" s="127">
        <v>1</v>
      </c>
      <c r="D25" s="127">
        <v>2.6</v>
      </c>
      <c r="E25" s="162">
        <v>4.4000000000000004</v>
      </c>
      <c r="F25" s="134">
        <v>0.5</v>
      </c>
      <c r="G25" s="134">
        <v>0.5</v>
      </c>
      <c r="H25" s="143"/>
      <c r="I25" s="143"/>
      <c r="J25" s="169"/>
      <c r="K25" s="173">
        <f t="shared" si="0"/>
        <v>0.5</v>
      </c>
      <c r="L25" s="173">
        <f t="shared" si="1"/>
        <v>2.3000000000000003</v>
      </c>
      <c r="M25" s="173">
        <f t="shared" si="2"/>
        <v>4.8</v>
      </c>
      <c r="N25" s="173" t="s">
        <v>490</v>
      </c>
      <c r="O25" s="173">
        <f t="shared" si="3"/>
        <v>1.8</v>
      </c>
      <c r="P25" s="173">
        <f t="shared" si="4"/>
        <v>1.9452506265260525</v>
      </c>
      <c r="Q25" s="173">
        <f t="shared" si="5"/>
        <v>0.625</v>
      </c>
      <c r="R25" s="173">
        <f t="shared" si="6"/>
        <v>1.8</v>
      </c>
      <c r="S25" s="173">
        <f t="shared" si="7"/>
        <v>3.95</v>
      </c>
      <c r="T25" s="180">
        <f t="shared" si="8"/>
        <v>0.5</v>
      </c>
      <c r="U25" s="180">
        <f t="shared" si="9"/>
        <v>4.8</v>
      </c>
    </row>
    <row r="26" spans="1:21" ht="30" x14ac:dyDescent="0.25">
      <c r="A26" s="159" t="s">
        <v>20</v>
      </c>
      <c r="B26" s="127">
        <v>0.9</v>
      </c>
      <c r="C26" s="127">
        <v>1.7</v>
      </c>
      <c r="D26" s="127">
        <v>1.6</v>
      </c>
      <c r="E26" s="162">
        <v>2.2999999999999998</v>
      </c>
      <c r="F26" s="134">
        <v>7</v>
      </c>
      <c r="G26" s="134">
        <v>4.5999999999999996</v>
      </c>
      <c r="H26" s="143"/>
      <c r="I26" s="134">
        <v>39.700000000000003</v>
      </c>
      <c r="J26" s="135">
        <v>17.7</v>
      </c>
      <c r="K26" s="173">
        <f t="shared" si="0"/>
        <v>0.9</v>
      </c>
      <c r="L26" s="173">
        <f t="shared" si="1"/>
        <v>9.4375</v>
      </c>
      <c r="M26" s="173">
        <f t="shared" si="2"/>
        <v>39.700000000000003</v>
      </c>
      <c r="N26" s="173" t="s">
        <v>491</v>
      </c>
      <c r="O26" s="173">
        <f t="shared" si="3"/>
        <v>3.4499999999999997</v>
      </c>
      <c r="P26" s="173">
        <f t="shared" si="4"/>
        <v>13.40873249576026</v>
      </c>
      <c r="Q26" s="173">
        <f t="shared" si="5"/>
        <v>1.675</v>
      </c>
      <c r="R26" s="173">
        <f t="shared" si="6"/>
        <v>3.4499999999999997</v>
      </c>
      <c r="S26" s="173">
        <f t="shared" si="7"/>
        <v>9.6750000000000007</v>
      </c>
      <c r="T26" s="180">
        <f t="shared" si="8"/>
        <v>0.9</v>
      </c>
      <c r="U26" s="180">
        <f t="shared" si="9"/>
        <v>39.700000000000003</v>
      </c>
    </row>
    <row r="27" spans="1:21" ht="30" x14ac:dyDescent="0.25">
      <c r="A27" s="159" t="s">
        <v>21</v>
      </c>
      <c r="B27" s="127">
        <v>1.1000000000000001</v>
      </c>
      <c r="C27" s="127">
        <v>0.9</v>
      </c>
      <c r="D27" s="127">
        <v>1.2</v>
      </c>
      <c r="E27" s="162">
        <v>4.3</v>
      </c>
      <c r="F27" s="134">
        <v>7.3</v>
      </c>
      <c r="G27" s="134">
        <v>2</v>
      </c>
      <c r="H27" s="143"/>
      <c r="I27" s="134">
        <v>63.8</v>
      </c>
      <c r="J27" s="135">
        <v>32.1</v>
      </c>
      <c r="K27" s="173">
        <f t="shared" si="0"/>
        <v>0.9</v>
      </c>
      <c r="L27" s="173">
        <f t="shared" si="1"/>
        <v>14.087499999999999</v>
      </c>
      <c r="M27" s="173">
        <f t="shared" si="2"/>
        <v>63.8</v>
      </c>
      <c r="N27" s="173" t="s">
        <v>492</v>
      </c>
      <c r="O27" s="173">
        <f t="shared" si="3"/>
        <v>3.15</v>
      </c>
      <c r="P27" s="173">
        <f t="shared" si="4"/>
        <v>22.654008632973923</v>
      </c>
      <c r="Q27" s="173">
        <f t="shared" si="5"/>
        <v>1.175</v>
      </c>
      <c r="R27" s="173">
        <f t="shared" si="6"/>
        <v>3.15</v>
      </c>
      <c r="S27" s="173">
        <f t="shared" si="7"/>
        <v>13.5</v>
      </c>
      <c r="T27" s="180">
        <f t="shared" si="8"/>
        <v>0.9</v>
      </c>
      <c r="U27" s="180">
        <f t="shared" si="9"/>
        <v>63.8</v>
      </c>
    </row>
    <row r="28" spans="1:21" ht="30" x14ac:dyDescent="0.25">
      <c r="A28" s="159" t="s">
        <v>22</v>
      </c>
      <c r="B28" s="127">
        <v>11.3</v>
      </c>
      <c r="C28" s="127">
        <v>0.7</v>
      </c>
      <c r="D28" s="127">
        <v>13</v>
      </c>
      <c r="E28" s="162">
        <v>2.9</v>
      </c>
      <c r="F28" s="134">
        <v>10.5</v>
      </c>
      <c r="G28" s="134">
        <v>6.3</v>
      </c>
      <c r="H28" s="143"/>
      <c r="I28" s="134">
        <v>70.3</v>
      </c>
      <c r="J28" s="135">
        <v>30.1</v>
      </c>
      <c r="K28" s="173">
        <f t="shared" si="0"/>
        <v>0.7</v>
      </c>
      <c r="L28" s="173">
        <f t="shared" si="1"/>
        <v>18.137499999999999</v>
      </c>
      <c r="M28" s="173">
        <f t="shared" si="2"/>
        <v>70.3</v>
      </c>
      <c r="N28" s="173" t="s">
        <v>493</v>
      </c>
      <c r="O28" s="173">
        <f t="shared" si="3"/>
        <v>10.9</v>
      </c>
      <c r="P28" s="173">
        <f t="shared" si="4"/>
        <v>22.903146228037254</v>
      </c>
      <c r="Q28" s="173">
        <f t="shared" si="5"/>
        <v>5.4499999999999993</v>
      </c>
      <c r="R28" s="173">
        <f t="shared" si="6"/>
        <v>10.9</v>
      </c>
      <c r="S28" s="173">
        <f t="shared" si="7"/>
        <v>17.274999999999999</v>
      </c>
      <c r="T28" s="180">
        <f t="shared" si="8"/>
        <v>0.7</v>
      </c>
      <c r="U28" s="180">
        <f t="shared" si="9"/>
        <v>70.3</v>
      </c>
    </row>
    <row r="29" spans="1:21" ht="30" x14ac:dyDescent="0.25">
      <c r="A29" s="159" t="s">
        <v>23</v>
      </c>
      <c r="B29" s="127">
        <v>12.2</v>
      </c>
      <c r="C29" s="127">
        <v>4.2</v>
      </c>
      <c r="D29" s="127">
        <v>16.600000000000001</v>
      </c>
      <c r="E29" s="162">
        <v>5.8</v>
      </c>
      <c r="F29" s="134">
        <v>6.5</v>
      </c>
      <c r="G29" s="134">
        <v>0.2</v>
      </c>
      <c r="H29" s="143"/>
      <c r="I29" s="134">
        <v>54.3</v>
      </c>
      <c r="J29" s="135">
        <v>17</v>
      </c>
      <c r="K29" s="173">
        <f t="shared" si="0"/>
        <v>0.2</v>
      </c>
      <c r="L29" s="173">
        <f t="shared" si="1"/>
        <v>14.6</v>
      </c>
      <c r="M29" s="173">
        <f t="shared" si="2"/>
        <v>54.3</v>
      </c>
      <c r="N29" s="173" t="s">
        <v>494</v>
      </c>
      <c r="O29" s="173">
        <f t="shared" si="3"/>
        <v>9.35</v>
      </c>
      <c r="P29" s="173">
        <f t="shared" si="4"/>
        <v>17.113820647151154</v>
      </c>
      <c r="Q29" s="173">
        <f t="shared" si="5"/>
        <v>5.4</v>
      </c>
      <c r="R29" s="173">
        <f t="shared" si="6"/>
        <v>9.35</v>
      </c>
      <c r="S29" s="173">
        <f t="shared" si="7"/>
        <v>16.700000000000003</v>
      </c>
      <c r="T29" s="180">
        <f t="shared" si="8"/>
        <v>0.2</v>
      </c>
      <c r="U29" s="180">
        <f t="shared" si="9"/>
        <v>54.3</v>
      </c>
    </row>
    <row r="30" spans="1:21" ht="30" x14ac:dyDescent="0.25">
      <c r="A30" s="159" t="s">
        <v>24</v>
      </c>
      <c r="B30" s="127">
        <v>1.1000000000000001</v>
      </c>
      <c r="C30" s="127">
        <v>0.9</v>
      </c>
      <c r="D30" s="127">
        <v>1.2</v>
      </c>
      <c r="E30" s="162">
        <v>1.8</v>
      </c>
      <c r="F30" s="134">
        <v>2.7</v>
      </c>
      <c r="G30" s="134">
        <v>1.8</v>
      </c>
      <c r="H30" s="143"/>
      <c r="I30" s="134">
        <v>30</v>
      </c>
      <c r="J30" s="135">
        <v>30.8</v>
      </c>
      <c r="K30" s="173">
        <f t="shared" si="0"/>
        <v>0.9</v>
      </c>
      <c r="L30" s="173">
        <f t="shared" si="1"/>
        <v>8.7874999999999996</v>
      </c>
      <c r="M30" s="173">
        <f t="shared" si="2"/>
        <v>30.8</v>
      </c>
      <c r="N30" s="173" t="s">
        <v>495</v>
      </c>
      <c r="O30" s="173">
        <f t="shared" si="3"/>
        <v>1.8</v>
      </c>
      <c r="P30" s="173">
        <f t="shared" si="4"/>
        <v>13.352949112462012</v>
      </c>
      <c r="Q30" s="173">
        <f t="shared" si="5"/>
        <v>1.175</v>
      </c>
      <c r="R30" s="173">
        <f t="shared" si="6"/>
        <v>1.8</v>
      </c>
      <c r="S30" s="173">
        <f t="shared" si="7"/>
        <v>9.5250000000000004</v>
      </c>
      <c r="T30" s="180">
        <f t="shared" si="8"/>
        <v>0.9</v>
      </c>
      <c r="U30" s="180">
        <f t="shared" si="9"/>
        <v>30.8</v>
      </c>
    </row>
    <row r="31" spans="1:21" ht="30" x14ac:dyDescent="0.25">
      <c r="A31" s="159" t="s">
        <v>25</v>
      </c>
      <c r="B31" s="127">
        <v>5</v>
      </c>
      <c r="C31" s="127">
        <v>2.8</v>
      </c>
      <c r="D31" s="127">
        <v>4.8</v>
      </c>
      <c r="E31" s="162">
        <v>3.2</v>
      </c>
      <c r="F31" s="134">
        <v>0.1</v>
      </c>
      <c r="G31" s="134">
        <v>11.7</v>
      </c>
      <c r="H31" s="143"/>
      <c r="I31" s="134">
        <v>43.3</v>
      </c>
      <c r="J31" s="135">
        <v>108.7</v>
      </c>
      <c r="K31" s="176">
        <f t="shared" si="0"/>
        <v>0.1</v>
      </c>
      <c r="L31" s="177">
        <f t="shared" si="1"/>
        <v>22.450000000000003</v>
      </c>
      <c r="M31" s="177">
        <f t="shared" si="2"/>
        <v>108.7</v>
      </c>
      <c r="N31" s="177" t="s">
        <v>496</v>
      </c>
      <c r="O31" s="177">
        <f t="shared" si="3"/>
        <v>4.9000000000000004</v>
      </c>
      <c r="P31" s="177">
        <f t="shared" si="4"/>
        <v>37.533946539860992</v>
      </c>
      <c r="Q31" s="177">
        <f t="shared" si="5"/>
        <v>3.1</v>
      </c>
      <c r="R31" s="177">
        <f t="shared" si="6"/>
        <v>4.9000000000000004</v>
      </c>
      <c r="S31" s="177">
        <f t="shared" si="7"/>
        <v>19.599999999999998</v>
      </c>
      <c r="T31" s="181">
        <f t="shared" si="8"/>
        <v>0.1</v>
      </c>
      <c r="U31" s="181">
        <f t="shared" si="9"/>
        <v>108.7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31"/>
  <sheetViews>
    <sheetView workbookViewId="0">
      <pane xSplit="13" ySplit="4" topLeftCell="N5" activePane="bottomRight" state="frozen"/>
      <selection pane="topRight" activeCell="N1" sqref="N1"/>
      <selection pane="bottomLeft" activeCell="A5" sqref="A5"/>
      <selection pane="bottomRight" activeCell="M19" sqref="K19:M19"/>
    </sheetView>
  </sheetViews>
  <sheetFormatPr defaultRowHeight="15" x14ac:dyDescent="0.25"/>
  <cols>
    <col min="1" max="1" width="29.42578125" style="112" customWidth="1"/>
    <col min="2" max="10" width="8.7109375"/>
    <col min="12" max="12" width="9.5703125" bestFit="1" customWidth="1"/>
    <col min="14" max="14" width="12" customWidth="1"/>
  </cols>
  <sheetData>
    <row r="1" spans="1:21" x14ac:dyDescent="0.25">
      <c r="B1" s="125">
        <v>44105</v>
      </c>
      <c r="C1" s="125">
        <v>44136</v>
      </c>
      <c r="D1" s="125">
        <v>44166</v>
      </c>
      <c r="E1" s="130">
        <v>44197</v>
      </c>
      <c r="F1" s="130">
        <v>44228</v>
      </c>
      <c r="G1" s="130">
        <v>44256</v>
      </c>
      <c r="H1" s="131">
        <v>44317</v>
      </c>
      <c r="I1" s="131">
        <v>44378</v>
      </c>
      <c r="J1" s="131">
        <v>44440</v>
      </c>
      <c r="K1" s="174" t="s">
        <v>372</v>
      </c>
      <c r="L1" s="175" t="s">
        <v>380</v>
      </c>
      <c r="M1" s="175" t="s">
        <v>373</v>
      </c>
      <c r="N1" s="175" t="s">
        <v>374</v>
      </c>
      <c r="O1" s="175" t="s">
        <v>375</v>
      </c>
      <c r="P1" s="175" t="s">
        <v>376</v>
      </c>
      <c r="Q1" s="175" t="s">
        <v>377</v>
      </c>
      <c r="R1" s="175" t="s">
        <v>378</v>
      </c>
      <c r="S1" s="175" t="s">
        <v>379</v>
      </c>
      <c r="T1" s="175" t="s">
        <v>528</v>
      </c>
      <c r="U1" s="175" t="s">
        <v>529</v>
      </c>
    </row>
    <row r="2" spans="1:21" x14ac:dyDescent="0.25">
      <c r="A2" s="159" t="s">
        <v>31</v>
      </c>
      <c r="B2" s="127">
        <v>19.7</v>
      </c>
      <c r="C2" s="127">
        <v>19.7</v>
      </c>
      <c r="D2" s="127">
        <v>19.8</v>
      </c>
      <c r="E2" s="132">
        <v>19.7</v>
      </c>
      <c r="F2" s="132">
        <v>19.7</v>
      </c>
      <c r="G2" s="132">
        <v>19.8</v>
      </c>
      <c r="H2" s="132">
        <v>19.3</v>
      </c>
      <c r="I2" s="132">
        <v>17.600000000000001</v>
      </c>
      <c r="J2" s="133">
        <v>19.399999999999999</v>
      </c>
      <c r="K2" s="183">
        <f>MIN(B2:J2)</f>
        <v>17.600000000000001</v>
      </c>
      <c r="L2" s="173">
        <f>AVERAGE(B2:J2)</f>
        <v>19.411111111111111</v>
      </c>
      <c r="M2" s="173">
        <f>MAX(B2:J2)</f>
        <v>19.8</v>
      </c>
      <c r="N2" s="173" t="s">
        <v>381</v>
      </c>
      <c r="O2" s="173">
        <f>MEDIAN(B2:J2)</f>
        <v>19.7</v>
      </c>
      <c r="P2" s="173">
        <f>STDEV(B2:J2)</f>
        <v>0.7007932013876208</v>
      </c>
      <c r="Q2" s="173">
        <f>QUARTILE(B2:J2,1)</f>
        <v>19.399999999999999</v>
      </c>
      <c r="R2" s="173">
        <f>QUARTILE(B2:J2,2)</f>
        <v>19.7</v>
      </c>
      <c r="S2" s="173">
        <f>QUARTILE(B2:J2,3)</f>
        <v>19.7</v>
      </c>
      <c r="T2" s="180">
        <f>QUARTILE(B2:J2,0)</f>
        <v>17.600000000000001</v>
      </c>
      <c r="U2" s="180">
        <f>QUARTILE(B2:J2,4)</f>
        <v>19.8</v>
      </c>
    </row>
    <row r="3" spans="1:21" x14ac:dyDescent="0.25">
      <c r="A3" s="159" t="s">
        <v>34</v>
      </c>
      <c r="B3" s="127">
        <v>19.2</v>
      </c>
      <c r="C3" s="127">
        <v>19.100000000000001</v>
      </c>
      <c r="D3" s="127">
        <v>19.600000000000001</v>
      </c>
      <c r="E3" s="134">
        <v>19.8</v>
      </c>
      <c r="F3" s="134">
        <v>19.3</v>
      </c>
      <c r="G3" s="134">
        <v>19.100000000000001</v>
      </c>
      <c r="H3" s="134">
        <v>17.899999999999999</v>
      </c>
      <c r="I3" s="134">
        <v>17.399999999999999</v>
      </c>
      <c r="J3" s="135">
        <v>18.5</v>
      </c>
      <c r="K3" s="183">
        <f t="shared" ref="K3:K31" si="0">MIN(B3:J3)</f>
        <v>17.399999999999999</v>
      </c>
      <c r="L3" s="173">
        <f t="shared" ref="L3:L31" si="1">AVERAGE(B3:J3)</f>
        <v>18.87777777777778</v>
      </c>
      <c r="M3" s="173">
        <f t="shared" ref="M3:M31" si="2">MAX(B3:J3)</f>
        <v>19.8</v>
      </c>
      <c r="N3" s="173" t="s">
        <v>384</v>
      </c>
      <c r="O3" s="173">
        <f t="shared" ref="O3:O31" si="3">MEDIAN(B3:J3)</f>
        <v>19.100000000000001</v>
      </c>
      <c r="P3" s="173">
        <f t="shared" ref="P3:P31" si="4">STDEV(B3:J3)</f>
        <v>0.79337534902746121</v>
      </c>
      <c r="Q3" s="173">
        <f t="shared" ref="Q3:Q31" si="5">QUARTILE(B3:J3,1)</f>
        <v>18.5</v>
      </c>
      <c r="R3" s="173">
        <f t="shared" ref="R3:R31" si="6">QUARTILE(B3:J3,2)</f>
        <v>19.100000000000001</v>
      </c>
      <c r="S3" s="173">
        <f t="shared" ref="S3:S31" si="7">QUARTILE(B3:J3,3)</f>
        <v>19.3</v>
      </c>
      <c r="T3" s="180">
        <f t="shared" ref="T3:T31" si="8">QUARTILE(B3:J3,0)</f>
        <v>17.399999999999999</v>
      </c>
      <c r="U3" s="180">
        <f t="shared" ref="U3:U31" si="9">QUARTILE(B3:J3,4)</f>
        <v>19.8</v>
      </c>
    </row>
    <row r="4" spans="1:21" x14ac:dyDescent="0.25">
      <c r="A4" s="159" t="s">
        <v>43</v>
      </c>
      <c r="B4" s="136">
        <v>19.3</v>
      </c>
      <c r="C4" s="136">
        <v>19.399999999999999</v>
      </c>
      <c r="D4" s="136">
        <v>19.100000000000001</v>
      </c>
      <c r="E4" s="137">
        <v>18.899999999999999</v>
      </c>
      <c r="F4" s="137">
        <v>20.2</v>
      </c>
      <c r="G4" s="137">
        <v>19.899999999999999</v>
      </c>
      <c r="H4" s="137">
        <v>20.2</v>
      </c>
      <c r="I4" s="137">
        <v>17.100000000000001</v>
      </c>
      <c r="J4" s="139">
        <v>18.7</v>
      </c>
      <c r="K4" s="183">
        <f t="shared" si="0"/>
        <v>17.100000000000001</v>
      </c>
      <c r="L4" s="173">
        <f t="shared" si="1"/>
        <v>19.2</v>
      </c>
      <c r="M4" s="173">
        <f t="shared" si="2"/>
        <v>20.2</v>
      </c>
      <c r="N4" s="173" t="s">
        <v>385</v>
      </c>
      <c r="O4" s="173">
        <f t="shared" si="3"/>
        <v>19.3</v>
      </c>
      <c r="P4" s="173">
        <f t="shared" si="4"/>
        <v>0.95524865872713938</v>
      </c>
      <c r="Q4" s="173">
        <f t="shared" si="5"/>
        <v>18.899999999999999</v>
      </c>
      <c r="R4" s="173">
        <f t="shared" si="6"/>
        <v>19.3</v>
      </c>
      <c r="S4" s="173">
        <f t="shared" si="7"/>
        <v>19.899999999999999</v>
      </c>
      <c r="T4" s="180">
        <f t="shared" si="8"/>
        <v>17.100000000000001</v>
      </c>
      <c r="U4" s="180">
        <f t="shared" si="9"/>
        <v>20.2</v>
      </c>
    </row>
    <row r="5" spans="1:21" x14ac:dyDescent="0.25">
      <c r="A5" s="160" t="s">
        <v>18</v>
      </c>
      <c r="B5" s="126">
        <v>19.5</v>
      </c>
      <c r="C5" s="126">
        <v>19.600000000000001</v>
      </c>
      <c r="D5" s="126">
        <v>19.7</v>
      </c>
      <c r="E5" s="140">
        <v>19.8</v>
      </c>
      <c r="F5" s="140">
        <v>19.5</v>
      </c>
      <c r="G5" s="140">
        <v>19.600000000000001</v>
      </c>
      <c r="H5" s="141"/>
      <c r="I5" s="140">
        <v>15.5</v>
      </c>
      <c r="J5" s="142">
        <v>19.100000000000001</v>
      </c>
      <c r="K5" s="183">
        <f t="shared" si="0"/>
        <v>15.5</v>
      </c>
      <c r="L5" s="173">
        <f t="shared" si="1"/>
        <v>19.037499999999998</v>
      </c>
      <c r="M5" s="173">
        <f t="shared" si="2"/>
        <v>19.8</v>
      </c>
      <c r="N5" s="173" t="s">
        <v>386</v>
      </c>
      <c r="O5" s="173">
        <f t="shared" si="3"/>
        <v>19.55</v>
      </c>
      <c r="P5" s="173">
        <f t="shared" si="4"/>
        <v>1.444138398591255</v>
      </c>
      <c r="Q5" s="173">
        <f t="shared" si="5"/>
        <v>19.399999999999999</v>
      </c>
      <c r="R5" s="173">
        <f t="shared" si="6"/>
        <v>19.55</v>
      </c>
      <c r="S5" s="173">
        <f t="shared" si="7"/>
        <v>19.625</v>
      </c>
      <c r="T5" s="180">
        <f t="shared" si="8"/>
        <v>15.5</v>
      </c>
      <c r="U5" s="180">
        <f t="shared" si="9"/>
        <v>19.8</v>
      </c>
    </row>
    <row r="6" spans="1:21" x14ac:dyDescent="0.25">
      <c r="A6" s="159" t="s">
        <v>26</v>
      </c>
      <c r="B6" s="127">
        <v>17.2</v>
      </c>
      <c r="C6" s="127">
        <v>17.600000000000001</v>
      </c>
      <c r="D6" s="127">
        <v>17.7</v>
      </c>
      <c r="E6" s="134">
        <v>18.100000000000001</v>
      </c>
      <c r="F6" s="134">
        <v>18.600000000000001</v>
      </c>
      <c r="G6" s="134">
        <v>19</v>
      </c>
      <c r="H6" s="143"/>
      <c r="I6" s="134">
        <v>14.9</v>
      </c>
      <c r="J6" s="135">
        <v>16.2</v>
      </c>
      <c r="K6" s="183">
        <f t="shared" si="0"/>
        <v>14.9</v>
      </c>
      <c r="L6" s="173">
        <f t="shared" si="1"/>
        <v>17.412499999999998</v>
      </c>
      <c r="M6" s="173">
        <f t="shared" si="2"/>
        <v>19</v>
      </c>
      <c r="N6" s="173" t="s">
        <v>387</v>
      </c>
      <c r="O6" s="173">
        <f t="shared" si="3"/>
        <v>17.649999999999999</v>
      </c>
      <c r="P6" s="173">
        <f t="shared" si="4"/>
        <v>1.3281969518324999</v>
      </c>
      <c r="Q6" s="173">
        <f t="shared" si="5"/>
        <v>16.95</v>
      </c>
      <c r="R6" s="173">
        <f t="shared" si="6"/>
        <v>17.649999999999999</v>
      </c>
      <c r="S6" s="173">
        <f t="shared" si="7"/>
        <v>18.225000000000001</v>
      </c>
      <c r="T6" s="180">
        <f t="shared" si="8"/>
        <v>14.9</v>
      </c>
      <c r="U6" s="180">
        <f t="shared" si="9"/>
        <v>19</v>
      </c>
    </row>
    <row r="7" spans="1:21" x14ac:dyDescent="0.25">
      <c r="A7" s="159" t="s">
        <v>27</v>
      </c>
      <c r="B7" s="127">
        <v>19.2</v>
      </c>
      <c r="C7" s="127">
        <v>18.7</v>
      </c>
      <c r="D7" s="127">
        <v>18.7</v>
      </c>
      <c r="E7" s="134">
        <v>19</v>
      </c>
      <c r="F7" s="134">
        <v>20.2</v>
      </c>
      <c r="G7" s="134">
        <v>21</v>
      </c>
      <c r="H7" s="143"/>
      <c r="I7" s="134">
        <v>14.1</v>
      </c>
      <c r="J7" s="135">
        <v>18.8</v>
      </c>
      <c r="K7" s="183">
        <f t="shared" si="0"/>
        <v>14.1</v>
      </c>
      <c r="L7" s="173">
        <f t="shared" si="1"/>
        <v>18.712500000000002</v>
      </c>
      <c r="M7" s="173">
        <f t="shared" si="2"/>
        <v>21</v>
      </c>
      <c r="N7" s="173" t="s">
        <v>388</v>
      </c>
      <c r="O7" s="173">
        <f t="shared" si="3"/>
        <v>18.899999999999999</v>
      </c>
      <c r="P7" s="173">
        <f t="shared" si="4"/>
        <v>2.0371110496414655</v>
      </c>
      <c r="Q7" s="173">
        <f t="shared" si="5"/>
        <v>18.7</v>
      </c>
      <c r="R7" s="173">
        <f t="shared" si="6"/>
        <v>18.899999999999999</v>
      </c>
      <c r="S7" s="173">
        <f t="shared" si="7"/>
        <v>19.45</v>
      </c>
      <c r="T7" s="180">
        <f t="shared" si="8"/>
        <v>14.1</v>
      </c>
      <c r="U7" s="180">
        <f t="shared" si="9"/>
        <v>21</v>
      </c>
    </row>
    <row r="8" spans="1:21" x14ac:dyDescent="0.25">
      <c r="A8" s="159" t="s">
        <v>28</v>
      </c>
      <c r="B8" s="127">
        <v>18.8</v>
      </c>
      <c r="C8" s="127">
        <v>18.8</v>
      </c>
      <c r="D8" s="127">
        <v>18.7</v>
      </c>
      <c r="E8" s="134">
        <v>19.3</v>
      </c>
      <c r="F8" s="134">
        <v>19.899999999999999</v>
      </c>
      <c r="G8" s="143"/>
      <c r="H8" s="143"/>
      <c r="I8" s="134">
        <v>14.9</v>
      </c>
      <c r="J8" s="135">
        <v>18.600000000000001</v>
      </c>
      <c r="K8" s="183">
        <f t="shared" si="0"/>
        <v>14.9</v>
      </c>
      <c r="L8" s="173">
        <f t="shared" si="1"/>
        <v>18.428571428571427</v>
      </c>
      <c r="M8" s="173">
        <f t="shared" si="2"/>
        <v>19.899999999999999</v>
      </c>
      <c r="N8" s="173" t="s">
        <v>389</v>
      </c>
      <c r="O8" s="173">
        <f t="shared" si="3"/>
        <v>18.8</v>
      </c>
      <c r="P8" s="173">
        <f t="shared" si="4"/>
        <v>1.6204055929656269</v>
      </c>
      <c r="Q8" s="173">
        <f t="shared" si="5"/>
        <v>18.649999999999999</v>
      </c>
      <c r="R8" s="173">
        <f t="shared" si="6"/>
        <v>18.8</v>
      </c>
      <c r="S8" s="173">
        <f t="shared" si="7"/>
        <v>19.05</v>
      </c>
      <c r="T8" s="180">
        <f t="shared" si="8"/>
        <v>14.9</v>
      </c>
      <c r="U8" s="180">
        <f t="shared" si="9"/>
        <v>19.899999999999999</v>
      </c>
    </row>
    <row r="9" spans="1:21" x14ac:dyDescent="0.25">
      <c r="A9" s="159" t="s">
        <v>29</v>
      </c>
      <c r="B9" s="127">
        <v>18.3</v>
      </c>
      <c r="C9" s="127">
        <v>18.5</v>
      </c>
      <c r="D9" s="127">
        <v>19</v>
      </c>
      <c r="E9" s="134">
        <v>18.600000000000001</v>
      </c>
      <c r="F9" s="134">
        <v>18.899999999999999</v>
      </c>
      <c r="G9" s="134">
        <v>18.7</v>
      </c>
      <c r="H9" s="134">
        <v>18.399999999999999</v>
      </c>
      <c r="I9" s="134">
        <v>14.7</v>
      </c>
      <c r="J9" s="135">
        <v>18.5</v>
      </c>
      <c r="K9" s="183">
        <f t="shared" si="0"/>
        <v>14.7</v>
      </c>
      <c r="L9" s="173">
        <f t="shared" si="1"/>
        <v>18.177777777777777</v>
      </c>
      <c r="M9" s="173">
        <f t="shared" si="2"/>
        <v>19</v>
      </c>
      <c r="N9" s="173" t="s">
        <v>390</v>
      </c>
      <c r="O9" s="173">
        <f t="shared" si="3"/>
        <v>18.5</v>
      </c>
      <c r="P9" s="173">
        <f t="shared" si="4"/>
        <v>1.3236103824178944</v>
      </c>
      <c r="Q9" s="173">
        <f t="shared" si="5"/>
        <v>18.399999999999999</v>
      </c>
      <c r="R9" s="173">
        <f t="shared" si="6"/>
        <v>18.5</v>
      </c>
      <c r="S9" s="173">
        <f t="shared" si="7"/>
        <v>18.7</v>
      </c>
      <c r="T9" s="180">
        <f t="shared" si="8"/>
        <v>14.7</v>
      </c>
      <c r="U9" s="180">
        <f t="shared" si="9"/>
        <v>19</v>
      </c>
    </row>
    <row r="10" spans="1:21" x14ac:dyDescent="0.25">
      <c r="A10" s="159" t="s">
        <v>30</v>
      </c>
      <c r="B10" s="127">
        <v>17.8</v>
      </c>
      <c r="C10" s="127">
        <v>17.899999999999999</v>
      </c>
      <c r="D10" s="127">
        <v>18</v>
      </c>
      <c r="E10" s="134">
        <v>18.5</v>
      </c>
      <c r="F10" s="134">
        <v>18.399999999999999</v>
      </c>
      <c r="G10" s="134">
        <v>18.8</v>
      </c>
      <c r="H10" s="134">
        <v>18.600000000000001</v>
      </c>
      <c r="I10" s="134">
        <v>14.9</v>
      </c>
      <c r="J10" s="135">
        <v>17.5</v>
      </c>
      <c r="K10" s="183">
        <f t="shared" si="0"/>
        <v>14.9</v>
      </c>
      <c r="L10" s="173">
        <f t="shared" si="1"/>
        <v>17.822222222222223</v>
      </c>
      <c r="M10" s="173">
        <f t="shared" si="2"/>
        <v>18.8</v>
      </c>
      <c r="N10" s="173" t="s">
        <v>391</v>
      </c>
      <c r="O10" s="173">
        <f t="shared" si="3"/>
        <v>18</v>
      </c>
      <c r="P10" s="173">
        <f t="shared" si="4"/>
        <v>1.1744975284965244</v>
      </c>
      <c r="Q10" s="173">
        <f t="shared" si="5"/>
        <v>17.8</v>
      </c>
      <c r="R10" s="173">
        <f t="shared" si="6"/>
        <v>18</v>
      </c>
      <c r="S10" s="173">
        <f t="shared" si="7"/>
        <v>18.5</v>
      </c>
      <c r="T10" s="180">
        <f t="shared" si="8"/>
        <v>14.9</v>
      </c>
      <c r="U10" s="180">
        <f t="shared" si="9"/>
        <v>18.8</v>
      </c>
    </row>
    <row r="11" spans="1:21" x14ac:dyDescent="0.25">
      <c r="A11" s="159" t="s">
        <v>35</v>
      </c>
      <c r="B11" s="144"/>
      <c r="C11" s="145">
        <v>18.5</v>
      </c>
      <c r="D11" s="144"/>
      <c r="E11" s="146"/>
      <c r="F11" s="146"/>
      <c r="G11" s="137">
        <v>24.5</v>
      </c>
      <c r="H11" s="146"/>
      <c r="I11" s="146"/>
      <c r="J11" s="139">
        <v>18.399999999999999</v>
      </c>
      <c r="K11" s="183">
        <f t="shared" si="0"/>
        <v>18.399999999999999</v>
      </c>
      <c r="L11" s="173">
        <f t="shared" si="1"/>
        <v>20.466666666666665</v>
      </c>
      <c r="M11" s="173">
        <f t="shared" si="2"/>
        <v>24.5</v>
      </c>
      <c r="N11" s="173" t="s">
        <v>405</v>
      </c>
      <c r="O11" s="173">
        <f t="shared" si="3"/>
        <v>18.5</v>
      </c>
      <c r="P11" s="173">
        <f t="shared" si="4"/>
        <v>3.4933269720043758</v>
      </c>
      <c r="Q11" s="173">
        <f t="shared" si="5"/>
        <v>18.45</v>
      </c>
      <c r="R11" s="173">
        <f t="shared" si="6"/>
        <v>18.5</v>
      </c>
      <c r="S11" s="173">
        <f t="shared" si="7"/>
        <v>21.5</v>
      </c>
      <c r="T11" s="180">
        <f t="shared" si="8"/>
        <v>18.399999999999999</v>
      </c>
      <c r="U11" s="180">
        <f t="shared" si="9"/>
        <v>24.5</v>
      </c>
    </row>
    <row r="12" spans="1:21" x14ac:dyDescent="0.25">
      <c r="A12" s="159" t="s">
        <v>37</v>
      </c>
      <c r="B12" s="145">
        <v>18.3</v>
      </c>
      <c r="C12" s="145">
        <v>18.2</v>
      </c>
      <c r="D12" s="145">
        <v>18</v>
      </c>
      <c r="E12" s="138">
        <v>18</v>
      </c>
      <c r="F12" s="138">
        <v>19</v>
      </c>
      <c r="G12" s="138">
        <v>18.8</v>
      </c>
      <c r="H12" s="146"/>
      <c r="I12" s="146"/>
      <c r="J12" s="139">
        <v>17</v>
      </c>
      <c r="K12" s="183">
        <f t="shared" si="0"/>
        <v>17</v>
      </c>
      <c r="L12" s="173">
        <f t="shared" si="1"/>
        <v>18.185714285714287</v>
      </c>
      <c r="M12" s="173">
        <f t="shared" si="2"/>
        <v>19</v>
      </c>
      <c r="N12" s="173" t="s">
        <v>406</v>
      </c>
      <c r="O12" s="173">
        <f t="shared" si="3"/>
        <v>18.2</v>
      </c>
      <c r="P12" s="173">
        <f t="shared" si="4"/>
        <v>0.6491753010001009</v>
      </c>
      <c r="Q12" s="173">
        <f t="shared" si="5"/>
        <v>18</v>
      </c>
      <c r="R12" s="173">
        <f t="shared" si="6"/>
        <v>18.2</v>
      </c>
      <c r="S12" s="173">
        <f t="shared" si="7"/>
        <v>18.55</v>
      </c>
      <c r="T12" s="180">
        <f t="shared" si="8"/>
        <v>17</v>
      </c>
      <c r="U12" s="180">
        <f t="shared" si="9"/>
        <v>19</v>
      </c>
    </row>
    <row r="13" spans="1:21" x14ac:dyDescent="0.25">
      <c r="A13" s="159" t="s">
        <v>41</v>
      </c>
      <c r="B13" s="145">
        <v>17.3</v>
      </c>
      <c r="C13" s="145">
        <v>17.5</v>
      </c>
      <c r="D13" s="145">
        <v>17.399999999999999</v>
      </c>
      <c r="E13" s="138">
        <v>17.399999999999999</v>
      </c>
      <c r="F13" s="138">
        <v>18</v>
      </c>
      <c r="G13" s="138">
        <v>20.5</v>
      </c>
      <c r="H13" s="146"/>
      <c r="I13" s="146"/>
      <c r="J13" s="139">
        <v>17.100000000000001</v>
      </c>
      <c r="K13" s="183">
        <f t="shared" si="0"/>
        <v>17.100000000000001</v>
      </c>
      <c r="L13" s="173">
        <f t="shared" si="1"/>
        <v>17.885714285714283</v>
      </c>
      <c r="M13" s="173">
        <f t="shared" si="2"/>
        <v>20.5</v>
      </c>
      <c r="N13" s="173" t="s">
        <v>407</v>
      </c>
      <c r="O13" s="173">
        <f t="shared" si="3"/>
        <v>17.399999999999999</v>
      </c>
      <c r="P13" s="173">
        <f t="shared" si="4"/>
        <v>1.185226520443204</v>
      </c>
      <c r="Q13" s="173">
        <f t="shared" si="5"/>
        <v>17.350000000000001</v>
      </c>
      <c r="R13" s="173">
        <f t="shared" si="6"/>
        <v>17.399999999999999</v>
      </c>
      <c r="S13" s="173">
        <f t="shared" si="7"/>
        <v>17.75</v>
      </c>
      <c r="T13" s="180">
        <f t="shared" si="8"/>
        <v>17.100000000000001</v>
      </c>
      <c r="U13" s="180">
        <f t="shared" si="9"/>
        <v>20.5</v>
      </c>
    </row>
    <row r="14" spans="1:21" x14ac:dyDescent="0.25">
      <c r="A14" s="159" t="s">
        <v>42</v>
      </c>
      <c r="B14" s="145">
        <v>16.600000000000001</v>
      </c>
      <c r="C14" s="145">
        <v>17.899999999999999</v>
      </c>
      <c r="D14" s="145">
        <v>17.600000000000001</v>
      </c>
      <c r="E14" s="147">
        <v>17.7</v>
      </c>
      <c r="F14" s="147">
        <v>18.5</v>
      </c>
      <c r="G14" s="147">
        <v>19.600000000000001</v>
      </c>
      <c r="H14" s="148"/>
      <c r="I14" s="148"/>
      <c r="J14" s="149">
        <v>15.5</v>
      </c>
      <c r="K14" s="183">
        <f t="shared" si="0"/>
        <v>15.5</v>
      </c>
      <c r="L14" s="173">
        <f t="shared" si="1"/>
        <v>17.62857142857143</v>
      </c>
      <c r="M14" s="173">
        <f t="shared" si="2"/>
        <v>19.600000000000001</v>
      </c>
      <c r="N14" s="173" t="s">
        <v>408</v>
      </c>
      <c r="O14" s="173">
        <f t="shared" si="3"/>
        <v>17.7</v>
      </c>
      <c r="P14" s="173">
        <f t="shared" si="4"/>
        <v>1.3111245627504731</v>
      </c>
      <c r="Q14" s="173">
        <f t="shared" si="5"/>
        <v>17.100000000000001</v>
      </c>
      <c r="R14" s="173">
        <f t="shared" si="6"/>
        <v>17.7</v>
      </c>
      <c r="S14" s="173">
        <f t="shared" si="7"/>
        <v>18.2</v>
      </c>
      <c r="T14" s="180">
        <f t="shared" si="8"/>
        <v>15.5</v>
      </c>
      <c r="U14" s="180">
        <f t="shared" si="9"/>
        <v>19.600000000000001</v>
      </c>
    </row>
    <row r="15" spans="1:21" x14ac:dyDescent="0.25">
      <c r="A15" s="159" t="s">
        <v>46</v>
      </c>
      <c r="B15" s="136">
        <v>17.8</v>
      </c>
      <c r="C15" s="136">
        <v>18</v>
      </c>
      <c r="D15" s="136">
        <v>17.399999999999999</v>
      </c>
      <c r="E15" s="137">
        <v>17.5</v>
      </c>
      <c r="F15" s="137">
        <v>19.899999999999999</v>
      </c>
      <c r="G15" s="146"/>
      <c r="H15" s="146"/>
      <c r="I15" s="138">
        <v>15.6</v>
      </c>
      <c r="J15" s="139">
        <v>16.7</v>
      </c>
      <c r="K15" s="183">
        <f t="shared" si="0"/>
        <v>15.6</v>
      </c>
      <c r="L15" s="173">
        <f t="shared" si="1"/>
        <v>17.557142857142857</v>
      </c>
      <c r="M15" s="173">
        <f t="shared" si="2"/>
        <v>19.899999999999999</v>
      </c>
      <c r="N15" s="173" t="s">
        <v>392</v>
      </c>
      <c r="O15" s="173">
        <f t="shared" si="3"/>
        <v>17.5</v>
      </c>
      <c r="P15" s="173">
        <f t="shared" si="4"/>
        <v>1.3125765283811617</v>
      </c>
      <c r="Q15" s="173">
        <f t="shared" si="5"/>
        <v>17.049999999999997</v>
      </c>
      <c r="R15" s="173">
        <f t="shared" si="6"/>
        <v>17.5</v>
      </c>
      <c r="S15" s="173">
        <f t="shared" si="7"/>
        <v>17.899999999999999</v>
      </c>
      <c r="T15" s="180">
        <f t="shared" si="8"/>
        <v>15.6</v>
      </c>
      <c r="U15" s="180">
        <f t="shared" si="9"/>
        <v>19.899999999999999</v>
      </c>
    </row>
    <row r="16" spans="1:21" x14ac:dyDescent="0.25">
      <c r="A16" s="159" t="s">
        <v>47</v>
      </c>
      <c r="B16" s="20">
        <v>18.100000000000001</v>
      </c>
      <c r="C16" s="20">
        <v>18</v>
      </c>
      <c r="D16" s="20">
        <v>17.899999999999999</v>
      </c>
      <c r="E16" s="150">
        <v>18.3</v>
      </c>
      <c r="F16" s="150">
        <v>18.5</v>
      </c>
      <c r="G16" s="150">
        <v>18.2</v>
      </c>
      <c r="H16" s="150">
        <v>17.899999999999999</v>
      </c>
      <c r="I16" s="150">
        <v>12.4</v>
      </c>
      <c r="J16" s="170">
        <v>17.399999999999999</v>
      </c>
      <c r="K16" s="183">
        <f t="shared" si="0"/>
        <v>12.4</v>
      </c>
      <c r="L16" s="173">
        <f t="shared" si="1"/>
        <v>17.411111111111111</v>
      </c>
      <c r="M16" s="173">
        <f t="shared" si="2"/>
        <v>18.5</v>
      </c>
      <c r="N16" s="173" t="s">
        <v>393</v>
      </c>
      <c r="O16" s="173">
        <f t="shared" si="3"/>
        <v>18</v>
      </c>
      <c r="P16" s="173">
        <f t="shared" si="4"/>
        <v>1.9042350461828539</v>
      </c>
      <c r="Q16" s="173">
        <f t="shared" si="5"/>
        <v>17.899999999999999</v>
      </c>
      <c r="R16" s="173">
        <f t="shared" si="6"/>
        <v>18</v>
      </c>
      <c r="S16" s="173">
        <f t="shared" si="7"/>
        <v>18.2</v>
      </c>
      <c r="T16" s="180">
        <f t="shared" si="8"/>
        <v>12.4</v>
      </c>
      <c r="U16" s="180">
        <f t="shared" si="9"/>
        <v>18.5</v>
      </c>
    </row>
    <row r="17" spans="1:21" x14ac:dyDescent="0.25">
      <c r="A17" s="159" t="s">
        <v>49</v>
      </c>
      <c r="B17" s="20">
        <v>18</v>
      </c>
      <c r="C17" s="21">
        <v>17.7</v>
      </c>
      <c r="D17" s="21">
        <v>17.8</v>
      </c>
      <c r="E17" s="150">
        <v>18.5</v>
      </c>
      <c r="F17" s="153">
        <v>18.3</v>
      </c>
      <c r="G17" s="153">
        <v>18.2</v>
      </c>
      <c r="H17" s="153">
        <v>18.100000000000001</v>
      </c>
      <c r="I17" s="153">
        <v>14.5</v>
      </c>
      <c r="J17" s="171">
        <v>17.399999999999999</v>
      </c>
      <c r="K17" s="183">
        <f t="shared" si="0"/>
        <v>14.5</v>
      </c>
      <c r="L17" s="173">
        <f t="shared" si="1"/>
        <v>17.611111111111111</v>
      </c>
      <c r="M17" s="173">
        <f t="shared" si="2"/>
        <v>18.5</v>
      </c>
      <c r="N17" s="173" t="s">
        <v>394</v>
      </c>
      <c r="O17" s="173">
        <f t="shared" si="3"/>
        <v>18</v>
      </c>
      <c r="P17" s="173">
        <f t="shared" si="4"/>
        <v>1.2128936932440169</v>
      </c>
      <c r="Q17" s="173">
        <f t="shared" si="5"/>
        <v>17.7</v>
      </c>
      <c r="R17" s="173">
        <f t="shared" si="6"/>
        <v>18</v>
      </c>
      <c r="S17" s="173">
        <f t="shared" si="7"/>
        <v>18.2</v>
      </c>
      <c r="T17" s="180">
        <f t="shared" si="8"/>
        <v>14.5</v>
      </c>
      <c r="U17" s="180">
        <f t="shared" si="9"/>
        <v>18.5</v>
      </c>
    </row>
    <row r="18" spans="1:21" x14ac:dyDescent="0.25">
      <c r="A18" s="159" t="s">
        <v>51</v>
      </c>
      <c r="B18" s="20">
        <v>17</v>
      </c>
      <c r="C18" s="21">
        <v>16.600000000000001</v>
      </c>
      <c r="D18" s="21">
        <v>16.899999999999999</v>
      </c>
      <c r="E18" s="150">
        <v>18.100000000000001</v>
      </c>
      <c r="F18" s="153">
        <v>18.2</v>
      </c>
      <c r="G18" s="153">
        <v>18.7</v>
      </c>
      <c r="H18" s="153">
        <v>18.3</v>
      </c>
      <c r="I18" s="153">
        <v>14.1</v>
      </c>
      <c r="J18" s="171">
        <v>15.9</v>
      </c>
      <c r="K18" s="183">
        <f t="shared" si="0"/>
        <v>14.1</v>
      </c>
      <c r="L18" s="173">
        <f t="shared" si="1"/>
        <v>17.088888888888889</v>
      </c>
      <c r="M18" s="173">
        <f t="shared" si="2"/>
        <v>18.7</v>
      </c>
      <c r="N18" s="173" t="s">
        <v>383</v>
      </c>
      <c r="O18" s="173">
        <f t="shared" si="3"/>
        <v>17</v>
      </c>
      <c r="P18" s="173">
        <f t="shared" si="4"/>
        <v>1.4555449533116838</v>
      </c>
      <c r="Q18" s="173">
        <f t="shared" si="5"/>
        <v>16.600000000000001</v>
      </c>
      <c r="R18" s="173">
        <f t="shared" si="6"/>
        <v>17</v>
      </c>
      <c r="S18" s="173">
        <f t="shared" si="7"/>
        <v>18.2</v>
      </c>
      <c r="T18" s="180">
        <f t="shared" si="8"/>
        <v>14.1</v>
      </c>
      <c r="U18" s="180">
        <f t="shared" si="9"/>
        <v>18.7</v>
      </c>
    </row>
    <row r="19" spans="1:21" x14ac:dyDescent="0.25">
      <c r="A19" s="159" t="s">
        <v>53</v>
      </c>
      <c r="B19" s="20">
        <v>17.899999999999999</v>
      </c>
      <c r="C19" s="21">
        <v>18.100000000000001</v>
      </c>
      <c r="D19" s="21">
        <v>17.8</v>
      </c>
      <c r="E19" s="150">
        <v>18</v>
      </c>
      <c r="F19" s="153">
        <v>18.2</v>
      </c>
      <c r="G19" s="153">
        <v>17.8</v>
      </c>
      <c r="H19" s="153">
        <v>17.2</v>
      </c>
      <c r="I19" s="153">
        <v>11.8</v>
      </c>
      <c r="J19" s="171">
        <v>16.899999999999999</v>
      </c>
      <c r="K19" s="183">
        <f t="shared" si="0"/>
        <v>11.8</v>
      </c>
      <c r="L19" s="173">
        <f t="shared" si="1"/>
        <v>17.077777777777779</v>
      </c>
      <c r="M19" s="173">
        <f t="shared" si="2"/>
        <v>18.2</v>
      </c>
      <c r="N19" s="173" t="s">
        <v>395</v>
      </c>
      <c r="O19" s="173">
        <f t="shared" si="3"/>
        <v>17.8</v>
      </c>
      <c r="P19" s="173">
        <f t="shared" si="4"/>
        <v>2.0240910168380353</v>
      </c>
      <c r="Q19" s="173">
        <f t="shared" si="5"/>
        <v>17.2</v>
      </c>
      <c r="R19" s="173">
        <f t="shared" si="6"/>
        <v>17.8</v>
      </c>
      <c r="S19" s="173">
        <f t="shared" si="7"/>
        <v>18</v>
      </c>
      <c r="T19" s="180">
        <f t="shared" si="8"/>
        <v>11.8</v>
      </c>
      <c r="U19" s="180">
        <f t="shared" si="9"/>
        <v>18.2</v>
      </c>
    </row>
    <row r="20" spans="1:21" x14ac:dyDescent="0.25">
      <c r="A20" s="159" t="s">
        <v>60</v>
      </c>
      <c r="B20" s="20">
        <v>16.600000000000001</v>
      </c>
      <c r="C20" s="21">
        <v>17.3</v>
      </c>
      <c r="D20" s="21">
        <v>17</v>
      </c>
      <c r="E20" s="150">
        <v>17.8</v>
      </c>
      <c r="F20" s="154"/>
      <c r="G20" s="141"/>
      <c r="H20" s="153">
        <v>17.7</v>
      </c>
      <c r="I20" s="153">
        <v>15.6</v>
      </c>
      <c r="J20" s="171">
        <v>15.7</v>
      </c>
      <c r="K20" s="183">
        <f t="shared" si="0"/>
        <v>15.6</v>
      </c>
      <c r="L20" s="173">
        <f t="shared" si="1"/>
        <v>16.814285714285713</v>
      </c>
      <c r="M20" s="173">
        <f t="shared" si="2"/>
        <v>17.8</v>
      </c>
      <c r="N20" s="173" t="s">
        <v>396</v>
      </c>
      <c r="O20" s="173">
        <f t="shared" si="3"/>
        <v>17</v>
      </c>
      <c r="P20" s="173">
        <f t="shared" si="4"/>
        <v>0.89336176216314434</v>
      </c>
      <c r="Q20" s="173">
        <f t="shared" si="5"/>
        <v>16.149999999999999</v>
      </c>
      <c r="R20" s="173">
        <f t="shared" si="6"/>
        <v>17</v>
      </c>
      <c r="S20" s="173">
        <f t="shared" si="7"/>
        <v>17.5</v>
      </c>
      <c r="T20" s="180">
        <f t="shared" si="8"/>
        <v>15.6</v>
      </c>
      <c r="U20" s="180">
        <f t="shared" si="9"/>
        <v>17.8</v>
      </c>
    </row>
    <row r="21" spans="1:21" x14ac:dyDescent="0.25">
      <c r="A21" s="159" t="s">
        <v>61</v>
      </c>
      <c r="B21" s="20">
        <v>18.7</v>
      </c>
      <c r="C21" s="15">
        <v>18.7</v>
      </c>
      <c r="D21" s="15">
        <v>18.7</v>
      </c>
      <c r="E21" s="150">
        <v>18.600000000000001</v>
      </c>
      <c r="F21" s="151">
        <v>19.7</v>
      </c>
      <c r="G21" s="151">
        <v>18.600000000000001</v>
      </c>
      <c r="H21" s="154"/>
      <c r="I21" s="151">
        <v>15.5</v>
      </c>
      <c r="J21" s="152">
        <v>17.7</v>
      </c>
      <c r="K21" s="183">
        <f t="shared" si="0"/>
        <v>15.5</v>
      </c>
      <c r="L21" s="173">
        <f t="shared" si="1"/>
        <v>18.274999999999999</v>
      </c>
      <c r="M21" s="173">
        <f t="shared" si="2"/>
        <v>19.7</v>
      </c>
      <c r="N21" s="173" t="s">
        <v>382</v>
      </c>
      <c r="O21" s="173">
        <f t="shared" si="3"/>
        <v>18.649999999999999</v>
      </c>
      <c r="P21" s="173">
        <f t="shared" si="4"/>
        <v>1.2429802894656052</v>
      </c>
      <c r="Q21" s="173">
        <f t="shared" si="5"/>
        <v>18.375</v>
      </c>
      <c r="R21" s="173">
        <f t="shared" si="6"/>
        <v>18.649999999999999</v>
      </c>
      <c r="S21" s="173">
        <f t="shared" si="7"/>
        <v>18.7</v>
      </c>
      <c r="T21" s="180">
        <f t="shared" si="8"/>
        <v>15.5</v>
      </c>
      <c r="U21" s="180">
        <f t="shared" si="9"/>
        <v>19.7</v>
      </c>
    </row>
    <row r="22" spans="1:21" x14ac:dyDescent="0.25">
      <c r="A22" s="159" t="s">
        <v>62</v>
      </c>
      <c r="B22" s="20">
        <v>17.5</v>
      </c>
      <c r="C22" s="15">
        <v>17.899999999999999</v>
      </c>
      <c r="D22" s="15">
        <v>18.7</v>
      </c>
      <c r="E22" s="150">
        <v>19.2</v>
      </c>
      <c r="F22" s="151">
        <v>20.399999999999999</v>
      </c>
      <c r="G22" s="151">
        <v>19.899999999999999</v>
      </c>
      <c r="H22" s="154"/>
      <c r="I22" s="151">
        <v>13.6</v>
      </c>
      <c r="J22" s="152">
        <v>17.399999999999999</v>
      </c>
      <c r="K22" s="183">
        <f t="shared" si="0"/>
        <v>13.6</v>
      </c>
      <c r="L22" s="173">
        <f t="shared" si="1"/>
        <v>18.074999999999999</v>
      </c>
      <c r="M22" s="173">
        <f t="shared" si="2"/>
        <v>20.399999999999999</v>
      </c>
      <c r="N22" s="173" t="s">
        <v>397</v>
      </c>
      <c r="O22" s="173">
        <f t="shared" si="3"/>
        <v>18.299999999999997</v>
      </c>
      <c r="P22" s="173">
        <f t="shared" si="4"/>
        <v>2.1123784834027131</v>
      </c>
      <c r="Q22" s="173">
        <f t="shared" si="5"/>
        <v>17.475000000000001</v>
      </c>
      <c r="R22" s="173">
        <f t="shared" si="6"/>
        <v>18.299999999999997</v>
      </c>
      <c r="S22" s="173">
        <f t="shared" si="7"/>
        <v>19.375</v>
      </c>
      <c r="T22" s="180">
        <f t="shared" si="8"/>
        <v>13.6</v>
      </c>
      <c r="U22" s="180">
        <f t="shared" si="9"/>
        <v>20.399999999999999</v>
      </c>
    </row>
    <row r="23" spans="1:21" x14ac:dyDescent="0.25">
      <c r="A23" s="159" t="s">
        <v>63</v>
      </c>
      <c r="B23" s="20">
        <v>17.7</v>
      </c>
      <c r="C23" s="15">
        <v>17.7</v>
      </c>
      <c r="D23" s="15">
        <v>17.899999999999999</v>
      </c>
      <c r="E23" s="150">
        <v>21.6</v>
      </c>
      <c r="F23" s="151">
        <v>20.2</v>
      </c>
      <c r="G23" s="151">
        <v>18.399999999999999</v>
      </c>
      <c r="H23" s="151">
        <v>17.899999999999999</v>
      </c>
      <c r="I23" s="151">
        <v>14.6</v>
      </c>
      <c r="J23" s="152">
        <v>17.100000000000001</v>
      </c>
      <c r="K23" s="183">
        <f t="shared" si="0"/>
        <v>14.6</v>
      </c>
      <c r="L23" s="173">
        <f t="shared" si="1"/>
        <v>18.12222222222222</v>
      </c>
      <c r="M23" s="173">
        <f t="shared" si="2"/>
        <v>21.6</v>
      </c>
      <c r="N23" s="173" t="s">
        <v>398</v>
      </c>
      <c r="O23" s="173">
        <f t="shared" si="3"/>
        <v>17.899999999999999</v>
      </c>
      <c r="P23" s="173">
        <f t="shared" si="4"/>
        <v>1.9492163667598221</v>
      </c>
      <c r="Q23" s="173">
        <f t="shared" si="5"/>
        <v>17.7</v>
      </c>
      <c r="R23" s="173">
        <f t="shared" si="6"/>
        <v>17.899999999999999</v>
      </c>
      <c r="S23" s="173">
        <f t="shared" si="7"/>
        <v>18.399999999999999</v>
      </c>
      <c r="T23" s="180">
        <f t="shared" si="8"/>
        <v>14.6</v>
      </c>
      <c r="U23" s="180">
        <f t="shared" si="9"/>
        <v>21.6</v>
      </c>
    </row>
    <row r="24" spans="1:21" x14ac:dyDescent="0.25">
      <c r="A24" s="159" t="s">
        <v>64</v>
      </c>
      <c r="B24" s="20">
        <v>17.2</v>
      </c>
      <c r="C24" s="15">
        <v>17.3</v>
      </c>
      <c r="D24" s="15">
        <v>17.100000000000001</v>
      </c>
      <c r="E24" s="150">
        <v>18.100000000000001</v>
      </c>
      <c r="F24" s="151">
        <v>18.600000000000001</v>
      </c>
      <c r="G24" s="151">
        <v>18.899999999999999</v>
      </c>
      <c r="H24" s="151">
        <v>18</v>
      </c>
      <c r="I24" s="151">
        <v>13.9</v>
      </c>
      <c r="J24" s="152">
        <v>16.2</v>
      </c>
      <c r="K24" s="183">
        <f t="shared" si="0"/>
        <v>13.9</v>
      </c>
      <c r="L24" s="173">
        <f t="shared" si="1"/>
        <v>17.255555555555556</v>
      </c>
      <c r="M24" s="173">
        <f t="shared" si="2"/>
        <v>18.899999999999999</v>
      </c>
      <c r="N24" s="173" t="s">
        <v>399</v>
      </c>
      <c r="O24" s="173">
        <f t="shared" si="3"/>
        <v>17.3</v>
      </c>
      <c r="P24" s="173">
        <f t="shared" si="4"/>
        <v>1.5075734734260144</v>
      </c>
      <c r="Q24" s="173">
        <f t="shared" si="5"/>
        <v>17.100000000000001</v>
      </c>
      <c r="R24" s="173">
        <f t="shared" si="6"/>
        <v>17.3</v>
      </c>
      <c r="S24" s="173">
        <f t="shared" si="7"/>
        <v>18.100000000000001</v>
      </c>
      <c r="T24" s="180">
        <f t="shared" si="8"/>
        <v>13.9</v>
      </c>
      <c r="U24" s="180">
        <f t="shared" si="9"/>
        <v>18.899999999999999</v>
      </c>
    </row>
    <row r="25" spans="1:21" x14ac:dyDescent="0.25">
      <c r="A25" s="159" t="s">
        <v>19</v>
      </c>
      <c r="B25" s="126">
        <v>19.7</v>
      </c>
      <c r="C25" s="126">
        <v>19.5</v>
      </c>
      <c r="D25" s="126">
        <v>19.5</v>
      </c>
      <c r="E25" s="140">
        <v>19.3</v>
      </c>
      <c r="F25" s="140">
        <v>19.399999999999999</v>
      </c>
      <c r="G25" s="140">
        <v>19.399999999999999</v>
      </c>
      <c r="H25" s="141"/>
      <c r="I25" s="141"/>
      <c r="J25" s="155"/>
      <c r="K25" s="183">
        <f t="shared" si="0"/>
        <v>19.3</v>
      </c>
      <c r="L25" s="173">
        <f t="shared" si="1"/>
        <v>19.466666666666669</v>
      </c>
      <c r="M25" s="173">
        <f t="shared" si="2"/>
        <v>19.7</v>
      </c>
      <c r="N25" s="173" t="s">
        <v>409</v>
      </c>
      <c r="O25" s="173">
        <f t="shared" si="3"/>
        <v>19.45</v>
      </c>
      <c r="P25" s="173">
        <f t="shared" si="4"/>
        <v>0.13662601021279452</v>
      </c>
      <c r="Q25" s="173">
        <f t="shared" si="5"/>
        <v>19.399999999999999</v>
      </c>
      <c r="R25" s="173">
        <f t="shared" si="6"/>
        <v>19.45</v>
      </c>
      <c r="S25" s="173">
        <f t="shared" si="7"/>
        <v>19.5</v>
      </c>
      <c r="T25" s="180">
        <f t="shared" si="8"/>
        <v>19.3</v>
      </c>
      <c r="U25" s="180">
        <f t="shared" si="9"/>
        <v>19.7</v>
      </c>
    </row>
    <row r="26" spans="1:21" x14ac:dyDescent="0.25">
      <c r="A26" s="159" t="s">
        <v>20</v>
      </c>
      <c r="B26" s="126">
        <v>19</v>
      </c>
      <c r="C26" s="126">
        <v>18.8</v>
      </c>
      <c r="D26" s="126">
        <v>19</v>
      </c>
      <c r="E26" s="140">
        <v>19.100000000000001</v>
      </c>
      <c r="F26" s="140">
        <v>19.5</v>
      </c>
      <c r="G26" s="140">
        <v>19.5</v>
      </c>
      <c r="H26" s="141"/>
      <c r="I26" s="140">
        <v>16.399999999999999</v>
      </c>
      <c r="J26" s="142">
        <v>17.899999999999999</v>
      </c>
      <c r="K26" s="183">
        <f t="shared" si="0"/>
        <v>16.399999999999999</v>
      </c>
      <c r="L26" s="173">
        <f t="shared" si="1"/>
        <v>18.650000000000002</v>
      </c>
      <c r="M26" s="173">
        <f t="shared" si="2"/>
        <v>19.5</v>
      </c>
      <c r="N26" s="173" t="s">
        <v>400</v>
      </c>
      <c r="O26" s="173">
        <f t="shared" si="3"/>
        <v>19</v>
      </c>
      <c r="P26" s="173">
        <f t="shared" si="4"/>
        <v>1.0378549306829248</v>
      </c>
      <c r="Q26" s="173">
        <f t="shared" si="5"/>
        <v>18.574999999999999</v>
      </c>
      <c r="R26" s="173">
        <f t="shared" si="6"/>
        <v>19</v>
      </c>
      <c r="S26" s="173">
        <f t="shared" si="7"/>
        <v>19.200000000000003</v>
      </c>
      <c r="T26" s="180">
        <f t="shared" si="8"/>
        <v>16.399999999999999</v>
      </c>
      <c r="U26" s="180">
        <f t="shared" si="9"/>
        <v>19.5</v>
      </c>
    </row>
    <row r="27" spans="1:21" x14ac:dyDescent="0.25">
      <c r="A27" s="159" t="s">
        <v>21</v>
      </c>
      <c r="B27" s="127">
        <v>18.7</v>
      </c>
      <c r="C27" s="127">
        <v>18.3</v>
      </c>
      <c r="D27" s="127">
        <v>18.600000000000001</v>
      </c>
      <c r="E27" s="134">
        <v>19.399999999999999</v>
      </c>
      <c r="F27" s="134">
        <v>19.100000000000001</v>
      </c>
      <c r="G27" s="134">
        <v>18.7</v>
      </c>
      <c r="H27" s="143"/>
      <c r="I27" s="134">
        <v>15.4</v>
      </c>
      <c r="J27" s="135">
        <v>17.5</v>
      </c>
      <c r="K27" s="183">
        <f t="shared" si="0"/>
        <v>15.4</v>
      </c>
      <c r="L27" s="173">
        <f t="shared" si="1"/>
        <v>18.212499999999999</v>
      </c>
      <c r="M27" s="173">
        <f t="shared" si="2"/>
        <v>19.399999999999999</v>
      </c>
      <c r="N27" s="173" t="s">
        <v>401</v>
      </c>
      <c r="O27" s="173">
        <f t="shared" si="3"/>
        <v>18.649999999999999</v>
      </c>
      <c r="P27" s="173">
        <f t="shared" si="4"/>
        <v>1.2676609506150631</v>
      </c>
      <c r="Q27" s="173">
        <f t="shared" si="5"/>
        <v>18.100000000000001</v>
      </c>
      <c r="R27" s="173">
        <f t="shared" si="6"/>
        <v>18.649999999999999</v>
      </c>
      <c r="S27" s="173">
        <f t="shared" si="7"/>
        <v>18.8</v>
      </c>
      <c r="T27" s="180">
        <f t="shared" si="8"/>
        <v>15.4</v>
      </c>
      <c r="U27" s="180">
        <f t="shared" si="9"/>
        <v>19.399999999999999</v>
      </c>
    </row>
    <row r="28" spans="1:21" x14ac:dyDescent="0.25">
      <c r="A28" s="159" t="s">
        <v>22</v>
      </c>
      <c r="B28" s="127">
        <v>19.600000000000001</v>
      </c>
      <c r="C28" s="127">
        <v>18.8</v>
      </c>
      <c r="D28" s="127">
        <v>20</v>
      </c>
      <c r="E28" s="134">
        <v>18.8</v>
      </c>
      <c r="F28" s="134">
        <v>19.8</v>
      </c>
      <c r="G28" s="134">
        <v>19.100000000000001</v>
      </c>
      <c r="H28" s="143"/>
      <c r="I28" s="134">
        <v>15.9</v>
      </c>
      <c r="J28" s="135">
        <v>17.899999999999999</v>
      </c>
      <c r="K28" s="183">
        <f t="shared" si="0"/>
        <v>15.9</v>
      </c>
      <c r="L28" s="173">
        <f t="shared" si="1"/>
        <v>18.737500000000001</v>
      </c>
      <c r="M28" s="173">
        <f t="shared" si="2"/>
        <v>20</v>
      </c>
      <c r="N28" s="173" t="s">
        <v>402</v>
      </c>
      <c r="O28" s="173">
        <f t="shared" si="3"/>
        <v>18.950000000000003</v>
      </c>
      <c r="P28" s="173">
        <f t="shared" si="4"/>
        <v>1.3287346289932067</v>
      </c>
      <c r="Q28" s="173">
        <f t="shared" si="5"/>
        <v>18.574999999999999</v>
      </c>
      <c r="R28" s="173">
        <f t="shared" si="6"/>
        <v>18.950000000000003</v>
      </c>
      <c r="S28" s="173">
        <f t="shared" si="7"/>
        <v>19.650000000000002</v>
      </c>
      <c r="T28" s="180">
        <f t="shared" si="8"/>
        <v>15.9</v>
      </c>
      <c r="U28" s="180">
        <f t="shared" si="9"/>
        <v>20</v>
      </c>
    </row>
    <row r="29" spans="1:21" x14ac:dyDescent="0.25">
      <c r="A29" s="159" t="s">
        <v>23</v>
      </c>
      <c r="B29" s="127">
        <v>19.899999999999999</v>
      </c>
      <c r="C29" s="127">
        <v>18.600000000000001</v>
      </c>
      <c r="D29" s="127">
        <v>19.8</v>
      </c>
      <c r="E29" s="134">
        <v>19.2</v>
      </c>
      <c r="F29" s="134">
        <v>19.2</v>
      </c>
      <c r="G29" s="134">
        <v>18.600000000000001</v>
      </c>
      <c r="H29" s="143"/>
      <c r="I29" s="134">
        <v>17.2</v>
      </c>
      <c r="J29" s="135">
        <v>17.5</v>
      </c>
      <c r="K29" s="183">
        <f t="shared" si="0"/>
        <v>17.2</v>
      </c>
      <c r="L29" s="173">
        <f t="shared" si="1"/>
        <v>18.75</v>
      </c>
      <c r="M29" s="173">
        <f t="shared" si="2"/>
        <v>19.899999999999999</v>
      </c>
      <c r="N29" s="173" t="s">
        <v>403</v>
      </c>
      <c r="O29" s="173">
        <f t="shared" si="3"/>
        <v>18.899999999999999</v>
      </c>
      <c r="P29" s="173">
        <f t="shared" si="4"/>
        <v>0.98850536525749666</v>
      </c>
      <c r="Q29" s="173">
        <f t="shared" si="5"/>
        <v>18.325000000000003</v>
      </c>
      <c r="R29" s="173">
        <f t="shared" si="6"/>
        <v>18.899999999999999</v>
      </c>
      <c r="S29" s="173">
        <f t="shared" si="7"/>
        <v>19.350000000000001</v>
      </c>
      <c r="T29" s="180">
        <f t="shared" si="8"/>
        <v>17.2</v>
      </c>
      <c r="U29" s="180">
        <f t="shared" si="9"/>
        <v>19.899999999999999</v>
      </c>
    </row>
    <row r="30" spans="1:21" x14ac:dyDescent="0.25">
      <c r="A30" s="159" t="s">
        <v>24</v>
      </c>
      <c r="B30" s="127">
        <v>17.100000000000001</v>
      </c>
      <c r="C30" s="127">
        <v>17.2</v>
      </c>
      <c r="D30" s="127">
        <v>17.8</v>
      </c>
      <c r="E30" s="134">
        <v>18.899999999999999</v>
      </c>
      <c r="F30" s="134">
        <v>19.2</v>
      </c>
      <c r="G30" s="134">
        <v>18.899999999999999</v>
      </c>
      <c r="H30" s="143"/>
      <c r="I30" s="134">
        <v>14.7</v>
      </c>
      <c r="J30" s="135">
        <v>16.600000000000001</v>
      </c>
      <c r="K30" s="183">
        <f t="shared" si="0"/>
        <v>14.7</v>
      </c>
      <c r="L30" s="173">
        <f t="shared" si="1"/>
        <v>17.55</v>
      </c>
      <c r="M30" s="173">
        <f t="shared" si="2"/>
        <v>19.2</v>
      </c>
      <c r="N30" s="173" t="s">
        <v>404</v>
      </c>
      <c r="O30" s="173">
        <f t="shared" si="3"/>
        <v>17.5</v>
      </c>
      <c r="P30" s="173">
        <f t="shared" si="4"/>
        <v>1.5014278918035702</v>
      </c>
      <c r="Q30" s="173">
        <f t="shared" si="5"/>
        <v>16.975000000000001</v>
      </c>
      <c r="R30" s="173">
        <f t="shared" si="6"/>
        <v>17.5</v>
      </c>
      <c r="S30" s="173">
        <f t="shared" si="7"/>
        <v>18.899999999999999</v>
      </c>
      <c r="T30" s="180">
        <f t="shared" si="8"/>
        <v>14.7</v>
      </c>
      <c r="U30" s="180">
        <f t="shared" si="9"/>
        <v>19.2</v>
      </c>
    </row>
    <row r="31" spans="1:21" x14ac:dyDescent="0.25">
      <c r="A31" s="159" t="s">
        <v>25</v>
      </c>
      <c r="B31" s="127">
        <v>18.5</v>
      </c>
      <c r="C31" s="127">
        <v>18.5</v>
      </c>
      <c r="D31" s="127">
        <v>18.2</v>
      </c>
      <c r="E31" s="134">
        <v>18.5</v>
      </c>
      <c r="F31" s="134">
        <v>18.7</v>
      </c>
      <c r="G31" s="134">
        <v>19.399999999999999</v>
      </c>
      <c r="H31" s="143"/>
      <c r="I31" s="134">
        <v>15</v>
      </c>
      <c r="J31" s="135">
        <v>16.100000000000001</v>
      </c>
      <c r="K31" s="176">
        <f t="shared" si="0"/>
        <v>15</v>
      </c>
      <c r="L31" s="177">
        <f t="shared" si="1"/>
        <v>17.862500000000001</v>
      </c>
      <c r="M31" s="177">
        <f t="shared" si="2"/>
        <v>19.399999999999999</v>
      </c>
      <c r="N31" s="177" t="s">
        <v>410</v>
      </c>
      <c r="O31" s="177">
        <f t="shared" si="3"/>
        <v>18.5</v>
      </c>
      <c r="P31" s="177">
        <f t="shared" si="4"/>
        <v>1.4975575352648625</v>
      </c>
      <c r="Q31" s="177">
        <f t="shared" si="5"/>
        <v>17.675000000000001</v>
      </c>
      <c r="R31" s="177">
        <f t="shared" si="6"/>
        <v>18.5</v>
      </c>
      <c r="S31" s="177">
        <f t="shared" si="7"/>
        <v>18.55</v>
      </c>
      <c r="T31" s="181">
        <f t="shared" si="8"/>
        <v>15</v>
      </c>
      <c r="U31" s="181">
        <f t="shared" si="9"/>
        <v>19.399999999999999</v>
      </c>
    </row>
  </sheetData>
  <phoneticPr fontId="24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36"/>
  <sheetViews>
    <sheetView tabSelected="1" workbookViewId="0">
      <selection activeCell="U3" sqref="U3"/>
    </sheetView>
  </sheetViews>
  <sheetFormatPr defaultRowHeight="15" x14ac:dyDescent="0.25"/>
  <cols>
    <col min="1" max="1" width="24.7109375" style="112" customWidth="1"/>
    <col min="2" max="10" width="8.7109375" hidden="1" customWidth="1"/>
    <col min="11" max="20" width="0" hidden="1" customWidth="1"/>
    <col min="21" max="21" width="10" customWidth="1"/>
    <col min="22" max="22" width="0" hidden="1" customWidth="1"/>
    <col min="27" max="27" width="16.42578125" customWidth="1"/>
    <col min="28" max="28" width="4.85546875" hidden="1" customWidth="1"/>
  </cols>
  <sheetData>
    <row r="1" spans="1:30" s="192" customFormat="1" x14ac:dyDescent="0.25">
      <c r="A1" s="212"/>
      <c r="B1" s="213">
        <v>44105</v>
      </c>
      <c r="C1" s="213">
        <v>44136</v>
      </c>
      <c r="D1" s="213">
        <v>44166</v>
      </c>
      <c r="E1" s="214">
        <v>44197</v>
      </c>
      <c r="F1" s="214">
        <v>44228</v>
      </c>
      <c r="G1" s="214">
        <v>44256</v>
      </c>
      <c r="H1" s="214">
        <v>44317</v>
      </c>
      <c r="I1" s="214">
        <v>44378</v>
      </c>
      <c r="J1" s="214">
        <v>44440</v>
      </c>
      <c r="K1" s="215" t="s">
        <v>372</v>
      </c>
      <c r="L1" s="215" t="s">
        <v>380</v>
      </c>
      <c r="M1" s="215" t="s">
        <v>373</v>
      </c>
      <c r="N1" s="215" t="s">
        <v>374</v>
      </c>
      <c r="O1" s="215" t="s">
        <v>375</v>
      </c>
      <c r="P1" s="215" t="s">
        <v>376</v>
      </c>
      <c r="Q1" s="215" t="s">
        <v>377</v>
      </c>
      <c r="R1" s="215" t="s">
        <v>378</v>
      </c>
      <c r="S1" s="215" t="s">
        <v>379</v>
      </c>
      <c r="T1" s="215" t="s">
        <v>528</v>
      </c>
      <c r="U1" s="215" t="s">
        <v>529</v>
      </c>
      <c r="V1" s="195"/>
      <c r="W1" s="196" t="s">
        <v>530</v>
      </c>
      <c r="X1" s="196" t="s">
        <v>531</v>
      </c>
      <c r="Y1" s="196" t="s">
        <v>532</v>
      </c>
      <c r="Z1" s="196" t="s">
        <v>533</v>
      </c>
      <c r="AA1" s="195" t="s">
        <v>534</v>
      </c>
      <c r="AB1" s="195"/>
      <c r="AC1" s="195" t="s">
        <v>534</v>
      </c>
      <c r="AD1" s="197"/>
    </row>
    <row r="2" spans="1:30" s="192" customFormat="1" x14ac:dyDescent="0.25">
      <c r="A2" s="216" t="s">
        <v>31</v>
      </c>
      <c r="B2" s="204">
        <v>5.01</v>
      </c>
      <c r="C2" s="204">
        <v>5.44</v>
      </c>
      <c r="D2" s="204">
        <v>5.4</v>
      </c>
      <c r="E2" s="205">
        <v>5.61</v>
      </c>
      <c r="F2" s="205">
        <v>5.15</v>
      </c>
      <c r="G2" s="205">
        <v>4.6500000000000004</v>
      </c>
      <c r="H2" s="205">
        <v>5.3</v>
      </c>
      <c r="I2" s="205">
        <v>5.38</v>
      </c>
      <c r="J2" s="205">
        <v>5.13</v>
      </c>
      <c r="K2" s="198">
        <f>MIN(B2:J2)</f>
        <v>4.6500000000000004</v>
      </c>
      <c r="L2" s="198">
        <f>AVERAGE(B2:J2)</f>
        <v>5.23</v>
      </c>
      <c r="M2" s="198">
        <f>MAX(B2:J2)</f>
        <v>5.61</v>
      </c>
      <c r="N2" s="198" t="s">
        <v>411</v>
      </c>
      <c r="O2" s="198">
        <f>MEDIAN(B2:J2)</f>
        <v>5.3</v>
      </c>
      <c r="P2" s="198">
        <f>STDEV(B2:J2)</f>
        <v>0.28416544476765648</v>
      </c>
      <c r="Q2" s="198">
        <f>QUARTILE(B2:J2,1)</f>
        <v>5.13</v>
      </c>
      <c r="R2" s="198">
        <f>QUARTILE(B2:J2,2)</f>
        <v>5.3</v>
      </c>
      <c r="S2" s="198">
        <f>QUARTILE(B2:J2,3)</f>
        <v>5.4</v>
      </c>
      <c r="T2" s="199">
        <f>QUARTILE(B2:J2,0)</f>
        <v>4.6500000000000004</v>
      </c>
      <c r="U2" s="199">
        <f>QUARTILE(B2:J2,4)</f>
        <v>5.61</v>
      </c>
      <c r="V2" s="199"/>
      <c r="W2" s="200">
        <v>1</v>
      </c>
      <c r="X2" s="200">
        <f>W2/30</f>
        <v>3.3333333333333333E-2</v>
      </c>
      <c r="Y2" s="198">
        <v>31</v>
      </c>
      <c r="Z2" s="198">
        <f>X2*100</f>
        <v>3.3333333333333335</v>
      </c>
      <c r="AA2" s="198">
        <v>5.46</v>
      </c>
      <c r="AB2" s="198">
        <f>MEDIAN(AA2:AA31)</f>
        <v>6.92</v>
      </c>
      <c r="AC2" s="199">
        <v>11.89</v>
      </c>
      <c r="AD2" s="201"/>
    </row>
    <row r="3" spans="1:30" s="192" customFormat="1" x14ac:dyDescent="0.25">
      <c r="A3" s="216" t="s">
        <v>34</v>
      </c>
      <c r="B3" s="204">
        <v>5.26</v>
      </c>
      <c r="C3" s="204">
        <v>5.52</v>
      </c>
      <c r="D3" s="204">
        <v>5.58</v>
      </c>
      <c r="E3" s="205">
        <v>5.22</v>
      </c>
      <c r="F3" s="205">
        <v>5.72</v>
      </c>
      <c r="G3" s="205">
        <v>4.96</v>
      </c>
      <c r="H3" s="205">
        <v>5.56</v>
      </c>
      <c r="I3" s="205">
        <v>5.51</v>
      </c>
      <c r="J3" s="205">
        <v>5.47</v>
      </c>
      <c r="K3" s="198">
        <f t="shared" ref="K3:K31" si="0">MIN(B3:J3)</f>
        <v>4.96</v>
      </c>
      <c r="L3" s="198">
        <f t="shared" ref="L3:L31" si="1">AVERAGE(B3:J3)</f>
        <v>5.4222222222222216</v>
      </c>
      <c r="M3" s="198">
        <f t="shared" ref="M3:M30" si="2">MAX(B3:J3)</f>
        <v>5.72</v>
      </c>
      <c r="N3" s="198" t="s">
        <v>412</v>
      </c>
      <c r="O3" s="198">
        <f t="shared" ref="O3:O31" si="3">MEDIAN(B3:J3)</f>
        <v>5.51</v>
      </c>
      <c r="P3" s="198">
        <f t="shared" ref="P3:P31" si="4">STDEV(B3:J3)</f>
        <v>0.23263586233520495</v>
      </c>
      <c r="Q3" s="198">
        <f t="shared" ref="Q3:Q31" si="5">QUARTILE(B3:J3,1)</f>
        <v>5.26</v>
      </c>
      <c r="R3" s="198">
        <f t="shared" ref="R3:R31" si="6">QUARTILE(B3:J3,2)</f>
        <v>5.51</v>
      </c>
      <c r="S3" s="198">
        <f t="shared" ref="S3:S31" si="7">QUARTILE(B3:J3,3)</f>
        <v>5.56</v>
      </c>
      <c r="T3" s="199">
        <f t="shared" ref="T3:T31" si="8">QUARTILE(B3:J3,0)</f>
        <v>4.96</v>
      </c>
      <c r="U3" s="199">
        <f t="shared" ref="U3:U31" si="9">QUARTILE(B3:J3,4)</f>
        <v>5.72</v>
      </c>
      <c r="V3" s="199"/>
      <c r="W3" s="200">
        <v>2</v>
      </c>
      <c r="X3" s="200">
        <f t="shared" ref="X3:X31" si="10">W3/30</f>
        <v>6.6666666666666666E-2</v>
      </c>
      <c r="Y3" s="198"/>
      <c r="Z3" s="198">
        <f t="shared" ref="Z3:Z31" si="11">X3*100</f>
        <v>6.666666666666667</v>
      </c>
      <c r="AA3" s="198">
        <v>5.59</v>
      </c>
      <c r="AB3" s="198">
        <f>AVERAGE(AA2:AA31)</f>
        <v>7.0733333333333333</v>
      </c>
      <c r="AC3" s="199">
        <v>9.06</v>
      </c>
      <c r="AD3" s="201"/>
    </row>
    <row r="4" spans="1:30" s="192" customFormat="1" x14ac:dyDescent="0.25">
      <c r="A4" s="216" t="s">
        <v>43</v>
      </c>
      <c r="B4" s="206">
        <v>4.9800000000000004</v>
      </c>
      <c r="C4" s="206">
        <v>5.1100000000000003</v>
      </c>
      <c r="D4" s="206">
        <v>5.38</v>
      </c>
      <c r="E4" s="207">
        <v>6.72</v>
      </c>
      <c r="F4" s="207">
        <v>5.17</v>
      </c>
      <c r="G4" s="207">
        <v>4.13</v>
      </c>
      <c r="H4" s="207">
        <v>7.28</v>
      </c>
      <c r="I4" s="207">
        <v>5.0999999999999996</v>
      </c>
      <c r="J4" s="207">
        <v>5.56</v>
      </c>
      <c r="K4" s="198">
        <f t="shared" si="0"/>
        <v>4.13</v>
      </c>
      <c r="L4" s="198">
        <f t="shared" si="1"/>
        <v>5.4922222222222219</v>
      </c>
      <c r="M4" s="198">
        <f t="shared" si="2"/>
        <v>7.28</v>
      </c>
      <c r="N4" s="198" t="s">
        <v>413</v>
      </c>
      <c r="O4" s="198">
        <f t="shared" si="3"/>
        <v>5.17</v>
      </c>
      <c r="P4" s="198">
        <f t="shared" si="4"/>
        <v>0.95148276098121942</v>
      </c>
      <c r="Q4" s="198">
        <f t="shared" si="5"/>
        <v>5.0999999999999996</v>
      </c>
      <c r="R4" s="198">
        <f t="shared" si="6"/>
        <v>5.17</v>
      </c>
      <c r="S4" s="198">
        <f t="shared" si="7"/>
        <v>5.56</v>
      </c>
      <c r="T4" s="199">
        <f t="shared" si="8"/>
        <v>4.13</v>
      </c>
      <c r="U4" s="199">
        <f t="shared" si="9"/>
        <v>7.28</v>
      </c>
      <c r="V4" s="199"/>
      <c r="W4" s="200">
        <v>3</v>
      </c>
      <c r="X4" s="200">
        <f t="shared" si="10"/>
        <v>0.1</v>
      </c>
      <c r="Y4" s="198"/>
      <c r="Z4" s="198">
        <f t="shared" si="11"/>
        <v>10</v>
      </c>
      <c r="AA4" s="198">
        <v>5.61</v>
      </c>
      <c r="AB4" s="199">
        <f>_xlfn.PERCENTILE.INC(AA2:AA31,0.95)</f>
        <v>9.0105000000000004</v>
      </c>
      <c r="AC4" s="199">
        <v>8.9499999999999993</v>
      </c>
      <c r="AD4" s="201"/>
    </row>
    <row r="5" spans="1:30" s="192" customFormat="1" x14ac:dyDescent="0.25">
      <c r="A5" s="217" t="s">
        <v>18</v>
      </c>
      <c r="B5" s="208">
        <v>6.5</v>
      </c>
      <c r="C5" s="208">
        <v>6.61</v>
      </c>
      <c r="D5" s="208">
        <v>6.74</v>
      </c>
      <c r="E5" s="209">
        <v>6.58</v>
      </c>
      <c r="F5" s="209">
        <v>6.64</v>
      </c>
      <c r="G5" s="209">
        <v>6.11</v>
      </c>
      <c r="H5" s="209"/>
      <c r="I5" s="209">
        <v>6.92</v>
      </c>
      <c r="J5" s="209">
        <v>6.98</v>
      </c>
      <c r="K5" s="198">
        <f t="shared" si="0"/>
        <v>6.11</v>
      </c>
      <c r="L5" s="198">
        <f t="shared" si="1"/>
        <v>6.6349999999999998</v>
      </c>
      <c r="M5" s="198">
        <f t="shared" si="2"/>
        <v>6.98</v>
      </c>
      <c r="N5" s="198" t="s">
        <v>414</v>
      </c>
      <c r="O5" s="198">
        <f t="shared" si="3"/>
        <v>6.625</v>
      </c>
      <c r="P5" s="198">
        <f t="shared" si="4"/>
        <v>0.26960288256195308</v>
      </c>
      <c r="Q5" s="198">
        <f t="shared" si="5"/>
        <v>6.5600000000000005</v>
      </c>
      <c r="R5" s="198">
        <f t="shared" si="6"/>
        <v>6.625</v>
      </c>
      <c r="S5" s="198">
        <f t="shared" si="7"/>
        <v>6.7850000000000001</v>
      </c>
      <c r="T5" s="199">
        <f t="shared" si="8"/>
        <v>6.11</v>
      </c>
      <c r="U5" s="199">
        <f t="shared" si="9"/>
        <v>6.98</v>
      </c>
      <c r="V5" s="199"/>
      <c r="W5" s="200">
        <v>4</v>
      </c>
      <c r="X5" s="200">
        <f t="shared" si="10"/>
        <v>0.13333333333333333</v>
      </c>
      <c r="Y5" s="198"/>
      <c r="Z5" s="198">
        <f t="shared" si="11"/>
        <v>13.333333333333334</v>
      </c>
      <c r="AA5" s="198">
        <v>5.61</v>
      </c>
      <c r="AB5" s="199">
        <f>_xlfn.PERCENTILE.INC(AA2:AA31,0.05)</f>
        <v>5.5990000000000002</v>
      </c>
      <c r="AC5" s="199">
        <v>8.4</v>
      </c>
      <c r="AD5" s="201"/>
    </row>
    <row r="6" spans="1:30" s="192" customFormat="1" ht="30" x14ac:dyDescent="0.25">
      <c r="A6" s="216" t="s">
        <v>26</v>
      </c>
      <c r="B6" s="204">
        <v>5.36</v>
      </c>
      <c r="C6" s="204">
        <v>5.85</v>
      </c>
      <c r="D6" s="204">
        <v>5.9</v>
      </c>
      <c r="E6" s="205">
        <v>5.1100000000000003</v>
      </c>
      <c r="F6" s="205">
        <v>5.63</v>
      </c>
      <c r="G6" s="205">
        <v>5.28</v>
      </c>
      <c r="H6" s="205"/>
      <c r="I6" s="205">
        <v>6.45</v>
      </c>
      <c r="J6" s="205">
        <v>6.4</v>
      </c>
      <c r="K6" s="198">
        <f t="shared" si="0"/>
        <v>5.1100000000000003</v>
      </c>
      <c r="L6" s="198">
        <f t="shared" si="1"/>
        <v>5.7474999999999996</v>
      </c>
      <c r="M6" s="198">
        <f t="shared" si="2"/>
        <v>6.45</v>
      </c>
      <c r="N6" s="198" t="s">
        <v>415</v>
      </c>
      <c r="O6" s="198">
        <f t="shared" si="3"/>
        <v>5.74</v>
      </c>
      <c r="P6" s="198">
        <f t="shared" si="4"/>
        <v>0.49884867444947667</v>
      </c>
      <c r="Q6" s="198">
        <f t="shared" si="5"/>
        <v>5.34</v>
      </c>
      <c r="R6" s="198">
        <f t="shared" si="6"/>
        <v>5.74</v>
      </c>
      <c r="S6" s="198">
        <f t="shared" si="7"/>
        <v>6.0250000000000004</v>
      </c>
      <c r="T6" s="199">
        <f t="shared" si="8"/>
        <v>5.1100000000000003</v>
      </c>
      <c r="U6" s="199">
        <f t="shared" si="9"/>
        <v>6.45</v>
      </c>
      <c r="V6" s="199"/>
      <c r="W6" s="200">
        <v>5</v>
      </c>
      <c r="X6" s="200">
        <f t="shared" si="10"/>
        <v>0.16666666666666666</v>
      </c>
      <c r="Y6" s="198"/>
      <c r="Z6" s="198">
        <f t="shared" si="11"/>
        <v>16.666666666666664</v>
      </c>
      <c r="AA6" s="198">
        <v>5.72</v>
      </c>
      <c r="AB6" s="199"/>
      <c r="AC6" s="199">
        <v>8.09</v>
      </c>
      <c r="AD6" s="201"/>
    </row>
    <row r="7" spans="1:30" s="192" customFormat="1" x14ac:dyDescent="0.25">
      <c r="A7" s="216" t="s">
        <v>27</v>
      </c>
      <c r="B7" s="204">
        <v>5.05</v>
      </c>
      <c r="C7" s="204">
        <v>5.15</v>
      </c>
      <c r="D7" s="204">
        <v>5.13</v>
      </c>
      <c r="E7" s="205">
        <v>5.28</v>
      </c>
      <c r="F7" s="205">
        <v>5.17</v>
      </c>
      <c r="G7" s="205">
        <v>4.6900000000000004</v>
      </c>
      <c r="H7" s="205"/>
      <c r="I7" s="205">
        <v>5.61</v>
      </c>
      <c r="J7" s="205">
        <v>5.37</v>
      </c>
      <c r="K7" s="198">
        <f t="shared" si="0"/>
        <v>4.6900000000000004</v>
      </c>
      <c r="L7" s="198">
        <f t="shared" si="1"/>
        <v>5.1812500000000004</v>
      </c>
      <c r="M7" s="198">
        <f t="shared" si="2"/>
        <v>5.61</v>
      </c>
      <c r="N7" s="198" t="s">
        <v>411</v>
      </c>
      <c r="O7" s="198">
        <f t="shared" si="3"/>
        <v>5.16</v>
      </c>
      <c r="P7" s="198">
        <f t="shared" si="4"/>
        <v>0.26497641404472211</v>
      </c>
      <c r="Q7" s="198">
        <f t="shared" si="5"/>
        <v>5.1099999999999994</v>
      </c>
      <c r="R7" s="198">
        <f t="shared" si="6"/>
        <v>5.16</v>
      </c>
      <c r="S7" s="198">
        <f t="shared" si="7"/>
        <v>5.3025000000000002</v>
      </c>
      <c r="T7" s="199">
        <f t="shared" si="8"/>
        <v>4.6900000000000004</v>
      </c>
      <c r="U7" s="199">
        <f t="shared" si="9"/>
        <v>5.61</v>
      </c>
      <c r="V7" s="199"/>
      <c r="W7" s="200">
        <v>6</v>
      </c>
      <c r="X7" s="200">
        <f t="shared" si="10"/>
        <v>0.2</v>
      </c>
      <c r="Y7" s="198"/>
      <c r="Z7" s="198">
        <f t="shared" si="11"/>
        <v>20</v>
      </c>
      <c r="AA7" s="198">
        <v>5.78</v>
      </c>
      <c r="AB7" s="199"/>
      <c r="AC7" s="199">
        <v>8.0399999999999991</v>
      </c>
      <c r="AD7" s="201"/>
    </row>
    <row r="8" spans="1:30" s="192" customFormat="1" x14ac:dyDescent="0.25">
      <c r="A8" s="216" t="s">
        <v>28</v>
      </c>
      <c r="B8" s="204">
        <v>5.9</v>
      </c>
      <c r="C8" s="204">
        <v>6.14</v>
      </c>
      <c r="D8" s="204">
        <v>6.13</v>
      </c>
      <c r="E8" s="205">
        <v>5.53</v>
      </c>
      <c r="F8" s="205">
        <v>5.88</v>
      </c>
      <c r="G8" s="205"/>
      <c r="H8" s="205"/>
      <c r="I8" s="205">
        <v>6.28</v>
      </c>
      <c r="J8" s="205">
        <v>6.06</v>
      </c>
      <c r="K8" s="198">
        <f t="shared" si="0"/>
        <v>5.53</v>
      </c>
      <c r="L8" s="198">
        <f t="shared" si="1"/>
        <v>5.9885714285714284</v>
      </c>
      <c r="M8" s="198">
        <f t="shared" si="2"/>
        <v>6.28</v>
      </c>
      <c r="N8" s="198" t="s">
        <v>416</v>
      </c>
      <c r="O8" s="198">
        <f t="shared" si="3"/>
        <v>6.06</v>
      </c>
      <c r="P8" s="198">
        <f t="shared" si="4"/>
        <v>0.24592875468507608</v>
      </c>
      <c r="Q8" s="198">
        <f t="shared" si="5"/>
        <v>5.8900000000000006</v>
      </c>
      <c r="R8" s="198">
        <f t="shared" si="6"/>
        <v>6.06</v>
      </c>
      <c r="S8" s="198">
        <f t="shared" si="7"/>
        <v>6.1349999999999998</v>
      </c>
      <c r="T8" s="199">
        <f t="shared" si="8"/>
        <v>5.53</v>
      </c>
      <c r="U8" s="199">
        <f t="shared" si="9"/>
        <v>6.28</v>
      </c>
      <c r="V8" s="199"/>
      <c r="W8" s="200">
        <v>7</v>
      </c>
      <c r="X8" s="200">
        <f t="shared" si="10"/>
        <v>0.23333333333333334</v>
      </c>
      <c r="Y8" s="198"/>
      <c r="Z8" s="198">
        <f t="shared" si="11"/>
        <v>23.333333333333332</v>
      </c>
      <c r="AA8" s="198">
        <v>6.13</v>
      </c>
      <c r="AB8" s="199"/>
      <c r="AC8" s="199">
        <v>7.74</v>
      </c>
      <c r="AD8" s="201"/>
    </row>
    <row r="9" spans="1:30" s="192" customFormat="1" x14ac:dyDescent="0.25">
      <c r="A9" s="216" t="s">
        <v>29</v>
      </c>
      <c r="B9" s="204">
        <v>5.43</v>
      </c>
      <c r="C9" s="204">
        <v>5.41</v>
      </c>
      <c r="D9" s="204">
        <v>5.32</v>
      </c>
      <c r="E9" s="205">
        <v>4.46</v>
      </c>
      <c r="F9" s="205">
        <v>5.12</v>
      </c>
      <c r="G9" s="205">
        <v>4.26</v>
      </c>
      <c r="H9" s="205">
        <v>5.29</v>
      </c>
      <c r="I9" s="205">
        <v>5.46</v>
      </c>
      <c r="J9" s="205">
        <v>5.2</v>
      </c>
      <c r="K9" s="198">
        <f t="shared" si="0"/>
        <v>4.26</v>
      </c>
      <c r="L9" s="198">
        <f t="shared" si="1"/>
        <v>5.1055555555555561</v>
      </c>
      <c r="M9" s="198">
        <f t="shared" si="2"/>
        <v>5.46</v>
      </c>
      <c r="N9" s="198" t="s">
        <v>417</v>
      </c>
      <c r="O9" s="198">
        <f t="shared" si="3"/>
        <v>5.29</v>
      </c>
      <c r="P9" s="198">
        <f t="shared" si="4"/>
        <v>0.43937771652392421</v>
      </c>
      <c r="Q9" s="198">
        <f t="shared" si="5"/>
        <v>5.12</v>
      </c>
      <c r="R9" s="198">
        <f t="shared" si="6"/>
        <v>5.29</v>
      </c>
      <c r="S9" s="198">
        <f t="shared" si="7"/>
        <v>5.41</v>
      </c>
      <c r="T9" s="199">
        <f t="shared" si="8"/>
        <v>4.26</v>
      </c>
      <c r="U9" s="199">
        <f t="shared" si="9"/>
        <v>5.46</v>
      </c>
      <c r="V9" s="199"/>
      <c r="W9" s="200">
        <v>8</v>
      </c>
      <c r="X9" s="200">
        <f t="shared" si="10"/>
        <v>0.26666666666666666</v>
      </c>
      <c r="Y9" s="198"/>
      <c r="Z9" s="198">
        <f t="shared" si="11"/>
        <v>26.666666666666668</v>
      </c>
      <c r="AA9" s="198">
        <v>6.28</v>
      </c>
      <c r="AB9" s="199"/>
      <c r="AC9" s="199">
        <v>7.67</v>
      </c>
      <c r="AD9" s="201"/>
    </row>
    <row r="10" spans="1:30" s="192" customFormat="1" x14ac:dyDescent="0.25">
      <c r="A10" s="216" t="s">
        <v>30</v>
      </c>
      <c r="B10" s="204">
        <v>5.82</v>
      </c>
      <c r="C10" s="204">
        <v>6.38</v>
      </c>
      <c r="D10" s="204">
        <v>6.48</v>
      </c>
      <c r="E10" s="205">
        <v>5.41</v>
      </c>
      <c r="F10" s="205">
        <v>6.25</v>
      </c>
      <c r="G10" s="205">
        <v>5.85</v>
      </c>
      <c r="H10" s="205">
        <v>6.49</v>
      </c>
      <c r="I10" s="205">
        <v>6.38</v>
      </c>
      <c r="J10" s="205">
        <v>6.44</v>
      </c>
      <c r="K10" s="198">
        <f t="shared" si="0"/>
        <v>5.41</v>
      </c>
      <c r="L10" s="198">
        <f t="shared" si="1"/>
        <v>6.166666666666667</v>
      </c>
      <c r="M10" s="198">
        <f t="shared" si="2"/>
        <v>6.49</v>
      </c>
      <c r="N10" s="198" t="s">
        <v>418</v>
      </c>
      <c r="O10" s="198">
        <f t="shared" si="3"/>
        <v>6.38</v>
      </c>
      <c r="P10" s="198">
        <f t="shared" si="4"/>
        <v>0.3821648858804273</v>
      </c>
      <c r="Q10" s="198">
        <f t="shared" si="5"/>
        <v>5.85</v>
      </c>
      <c r="R10" s="198">
        <f t="shared" si="6"/>
        <v>6.38</v>
      </c>
      <c r="S10" s="198">
        <f t="shared" si="7"/>
        <v>6.44</v>
      </c>
      <c r="T10" s="199">
        <f t="shared" si="8"/>
        <v>5.41</v>
      </c>
      <c r="U10" s="199">
        <f t="shared" si="9"/>
        <v>6.49</v>
      </c>
      <c r="V10" s="199"/>
      <c r="W10" s="200">
        <v>9</v>
      </c>
      <c r="X10" s="200">
        <f t="shared" si="10"/>
        <v>0.3</v>
      </c>
      <c r="Y10" s="198"/>
      <c r="Z10" s="198">
        <f t="shared" si="11"/>
        <v>30</v>
      </c>
      <c r="AA10" s="198">
        <v>6.36</v>
      </c>
      <c r="AB10" s="199"/>
      <c r="AC10" s="199">
        <v>7.6</v>
      </c>
      <c r="AD10" s="201"/>
    </row>
    <row r="11" spans="1:30" s="192" customFormat="1" x14ac:dyDescent="0.25">
      <c r="A11" s="216" t="s">
        <v>35</v>
      </c>
      <c r="B11" s="206"/>
      <c r="C11" s="206">
        <v>5.23</v>
      </c>
      <c r="D11" s="206"/>
      <c r="E11" s="207"/>
      <c r="F11" s="207"/>
      <c r="G11" s="207">
        <v>5.59</v>
      </c>
      <c r="H11" s="207"/>
      <c r="I11" s="207"/>
      <c r="J11" s="207">
        <v>5.12</v>
      </c>
      <c r="K11" s="198">
        <f t="shared" si="0"/>
        <v>5.12</v>
      </c>
      <c r="L11" s="198">
        <f t="shared" si="1"/>
        <v>5.3133333333333335</v>
      </c>
      <c r="M11" s="198">
        <f t="shared" si="2"/>
        <v>5.59</v>
      </c>
      <c r="N11" s="198" t="s">
        <v>419</v>
      </c>
      <c r="O11" s="198">
        <f t="shared" si="3"/>
        <v>5.23</v>
      </c>
      <c r="P11" s="198">
        <f t="shared" si="4"/>
        <v>0.24583192089989703</v>
      </c>
      <c r="Q11" s="198">
        <f t="shared" si="5"/>
        <v>5.1750000000000007</v>
      </c>
      <c r="R11" s="198">
        <f t="shared" si="6"/>
        <v>5.23</v>
      </c>
      <c r="S11" s="198">
        <f t="shared" si="7"/>
        <v>5.41</v>
      </c>
      <c r="T11" s="199">
        <f t="shared" si="8"/>
        <v>5.12</v>
      </c>
      <c r="U11" s="199">
        <f t="shared" si="9"/>
        <v>5.59</v>
      </c>
      <c r="V11" s="199"/>
      <c r="W11" s="200">
        <v>10</v>
      </c>
      <c r="X11" s="200">
        <f t="shared" si="10"/>
        <v>0.33333333333333331</v>
      </c>
      <c r="Y11" s="198"/>
      <c r="Z11" s="198">
        <f t="shared" si="11"/>
        <v>33.333333333333329</v>
      </c>
      <c r="AA11" s="198">
        <v>6.43</v>
      </c>
      <c r="AB11" s="199"/>
      <c r="AC11" s="199">
        <v>7.28</v>
      </c>
      <c r="AD11" s="201"/>
    </row>
    <row r="12" spans="1:30" s="192" customFormat="1" x14ac:dyDescent="0.25">
      <c r="A12" s="216" t="s">
        <v>37</v>
      </c>
      <c r="B12" s="206">
        <v>5.39</v>
      </c>
      <c r="C12" s="206">
        <v>5.42</v>
      </c>
      <c r="D12" s="206">
        <v>5.62</v>
      </c>
      <c r="E12" s="207">
        <v>9.06</v>
      </c>
      <c r="F12" s="207">
        <v>5.51</v>
      </c>
      <c r="G12" s="207">
        <v>4.96</v>
      </c>
      <c r="H12" s="207"/>
      <c r="I12" s="207"/>
      <c r="J12" s="207">
        <v>6.05</v>
      </c>
      <c r="K12" s="198">
        <f t="shared" si="0"/>
        <v>4.96</v>
      </c>
      <c r="L12" s="198">
        <f t="shared" si="1"/>
        <v>6.0014285714285709</v>
      </c>
      <c r="M12" s="198">
        <f t="shared" si="2"/>
        <v>9.06</v>
      </c>
      <c r="N12" s="198" t="s">
        <v>420</v>
      </c>
      <c r="O12" s="198">
        <f t="shared" si="3"/>
        <v>5.51</v>
      </c>
      <c r="P12" s="198">
        <f t="shared" si="4"/>
        <v>1.3868841404557257</v>
      </c>
      <c r="Q12" s="198">
        <f t="shared" si="5"/>
        <v>5.4049999999999994</v>
      </c>
      <c r="R12" s="198">
        <f t="shared" si="6"/>
        <v>5.51</v>
      </c>
      <c r="S12" s="198">
        <f t="shared" si="7"/>
        <v>5.835</v>
      </c>
      <c r="T12" s="199">
        <f t="shared" si="8"/>
        <v>4.96</v>
      </c>
      <c r="U12" s="199">
        <f t="shared" si="9"/>
        <v>9.06</v>
      </c>
      <c r="V12" s="199"/>
      <c r="W12" s="200">
        <v>11</v>
      </c>
      <c r="X12" s="200">
        <f t="shared" si="10"/>
        <v>0.36666666666666664</v>
      </c>
      <c r="Y12" s="198"/>
      <c r="Z12" s="198">
        <f t="shared" si="11"/>
        <v>36.666666666666664</v>
      </c>
      <c r="AA12" s="198">
        <v>6.45</v>
      </c>
      <c r="AB12" s="199"/>
      <c r="AC12" s="199">
        <v>7.25</v>
      </c>
      <c r="AD12" s="201"/>
    </row>
    <row r="13" spans="1:30" s="192" customFormat="1" x14ac:dyDescent="0.25">
      <c r="A13" s="216" t="s">
        <v>41</v>
      </c>
      <c r="B13" s="206">
        <v>5.28</v>
      </c>
      <c r="C13" s="206">
        <v>5.24</v>
      </c>
      <c r="D13" s="206">
        <v>5.51</v>
      </c>
      <c r="E13" s="207">
        <v>8.0399999999999991</v>
      </c>
      <c r="F13" s="207">
        <v>5.63</v>
      </c>
      <c r="G13" s="207">
        <v>4.9800000000000004</v>
      </c>
      <c r="H13" s="207"/>
      <c r="I13" s="207"/>
      <c r="J13" s="207">
        <v>6.13</v>
      </c>
      <c r="K13" s="198">
        <f t="shared" si="0"/>
        <v>4.9800000000000004</v>
      </c>
      <c r="L13" s="198">
        <f t="shared" si="1"/>
        <v>5.83</v>
      </c>
      <c r="M13" s="198">
        <f t="shared" si="2"/>
        <v>8.0399999999999991</v>
      </c>
      <c r="N13" s="198" t="s">
        <v>421</v>
      </c>
      <c r="O13" s="198">
        <f t="shared" si="3"/>
        <v>5.51</v>
      </c>
      <c r="P13" s="198">
        <f t="shared" si="4"/>
        <v>1.0399999999999974</v>
      </c>
      <c r="Q13" s="198">
        <f t="shared" si="5"/>
        <v>5.26</v>
      </c>
      <c r="R13" s="198">
        <f t="shared" si="6"/>
        <v>5.51</v>
      </c>
      <c r="S13" s="198">
        <f t="shared" si="7"/>
        <v>5.88</v>
      </c>
      <c r="T13" s="199">
        <f t="shared" si="8"/>
        <v>4.9800000000000004</v>
      </c>
      <c r="U13" s="199">
        <f t="shared" si="9"/>
        <v>8.0399999999999991</v>
      </c>
      <c r="V13" s="199"/>
      <c r="W13" s="200">
        <v>12</v>
      </c>
      <c r="X13" s="200">
        <f t="shared" si="10"/>
        <v>0.4</v>
      </c>
      <c r="Y13" s="198"/>
      <c r="Z13" s="198">
        <f t="shared" si="11"/>
        <v>40</v>
      </c>
      <c r="AA13" s="198">
        <v>6.49</v>
      </c>
      <c r="AB13" s="199"/>
      <c r="AC13" s="199">
        <v>7.2</v>
      </c>
      <c r="AD13" s="201"/>
    </row>
    <row r="14" spans="1:30" s="192" customFormat="1" x14ac:dyDescent="0.25">
      <c r="A14" s="216" t="s">
        <v>42</v>
      </c>
      <c r="B14" s="206">
        <v>6.49</v>
      </c>
      <c r="C14" s="206">
        <v>6.08</v>
      </c>
      <c r="D14" s="206">
        <v>6.25</v>
      </c>
      <c r="E14" s="207">
        <v>7.6</v>
      </c>
      <c r="F14" s="207">
        <v>6.76</v>
      </c>
      <c r="G14" s="207">
        <v>6.23</v>
      </c>
      <c r="H14" s="207"/>
      <c r="I14" s="207"/>
      <c r="J14" s="207">
        <v>6.32</v>
      </c>
      <c r="K14" s="198">
        <f t="shared" si="0"/>
        <v>6.08</v>
      </c>
      <c r="L14" s="198">
        <f t="shared" si="1"/>
        <v>6.532857142857142</v>
      </c>
      <c r="M14" s="198">
        <f t="shared" si="2"/>
        <v>7.6</v>
      </c>
      <c r="N14" s="198" t="s">
        <v>422</v>
      </c>
      <c r="O14" s="198">
        <f t="shared" si="3"/>
        <v>6.32</v>
      </c>
      <c r="P14" s="198">
        <f t="shared" si="4"/>
        <v>0.51870718411946315</v>
      </c>
      <c r="Q14" s="198">
        <f t="shared" si="5"/>
        <v>6.24</v>
      </c>
      <c r="R14" s="198">
        <f t="shared" si="6"/>
        <v>6.32</v>
      </c>
      <c r="S14" s="198">
        <f t="shared" si="7"/>
        <v>6.625</v>
      </c>
      <c r="T14" s="199">
        <f t="shared" si="8"/>
        <v>6.08</v>
      </c>
      <c r="U14" s="199">
        <f t="shared" si="9"/>
        <v>7.6</v>
      </c>
      <c r="V14" s="199"/>
      <c r="W14" s="200">
        <v>13</v>
      </c>
      <c r="X14" s="200">
        <f t="shared" si="10"/>
        <v>0.43333333333333335</v>
      </c>
      <c r="Y14" s="198"/>
      <c r="Z14" s="198">
        <f t="shared" si="11"/>
        <v>43.333333333333336</v>
      </c>
      <c r="AA14" s="198">
        <v>6.57</v>
      </c>
      <c r="AB14" s="199"/>
      <c r="AC14" s="199">
        <v>7.11</v>
      </c>
      <c r="AD14" s="201"/>
    </row>
    <row r="15" spans="1:30" s="192" customFormat="1" ht="30" x14ac:dyDescent="0.25">
      <c r="A15" s="216" t="s">
        <v>46</v>
      </c>
      <c r="B15" s="206">
        <v>11.89</v>
      </c>
      <c r="C15" s="206">
        <v>11.89</v>
      </c>
      <c r="D15" s="206">
        <v>11.61</v>
      </c>
      <c r="E15" s="207">
        <v>10.58</v>
      </c>
      <c r="F15" s="207">
        <v>11.54</v>
      </c>
      <c r="G15" s="207"/>
      <c r="H15" s="207"/>
      <c r="I15" s="207">
        <v>11.87</v>
      </c>
      <c r="J15" s="207">
        <v>11.89</v>
      </c>
      <c r="K15" s="198">
        <f t="shared" si="0"/>
        <v>10.58</v>
      </c>
      <c r="L15" s="198">
        <f t="shared" si="1"/>
        <v>11.61</v>
      </c>
      <c r="M15" s="198">
        <f t="shared" si="2"/>
        <v>11.89</v>
      </c>
      <c r="N15" s="198" t="s">
        <v>423</v>
      </c>
      <c r="O15" s="198">
        <f t="shared" si="3"/>
        <v>11.87</v>
      </c>
      <c r="P15" s="198">
        <f t="shared" si="4"/>
        <v>0.4775981574503822</v>
      </c>
      <c r="Q15" s="198">
        <f t="shared" si="5"/>
        <v>11.574999999999999</v>
      </c>
      <c r="R15" s="198">
        <f t="shared" si="6"/>
        <v>11.87</v>
      </c>
      <c r="S15" s="198">
        <f t="shared" si="7"/>
        <v>11.89</v>
      </c>
      <c r="T15" s="199">
        <f t="shared" si="8"/>
        <v>10.58</v>
      </c>
      <c r="U15" s="199">
        <f t="shared" si="9"/>
        <v>11.89</v>
      </c>
      <c r="V15" s="199"/>
      <c r="W15" s="200">
        <v>14</v>
      </c>
      <c r="X15" s="200">
        <f t="shared" si="10"/>
        <v>0.46666666666666667</v>
      </c>
      <c r="Y15" s="198"/>
      <c r="Z15" s="198">
        <f t="shared" si="11"/>
        <v>46.666666666666664</v>
      </c>
      <c r="AA15" s="198">
        <v>6.62</v>
      </c>
      <c r="AB15" s="199"/>
      <c r="AC15" s="199">
        <v>6.98</v>
      </c>
      <c r="AD15" s="201"/>
    </row>
    <row r="16" spans="1:30" s="192" customFormat="1" x14ac:dyDescent="0.25">
      <c r="A16" s="216" t="s">
        <v>47</v>
      </c>
      <c r="B16" s="210">
        <v>5.88</v>
      </c>
      <c r="C16" s="210">
        <v>6.09</v>
      </c>
      <c r="D16" s="210">
        <v>6.23</v>
      </c>
      <c r="E16" s="211">
        <v>5.7</v>
      </c>
      <c r="F16" s="211">
        <v>6.2</v>
      </c>
      <c r="G16" s="211">
        <v>5.52</v>
      </c>
      <c r="H16" s="211">
        <v>6.12</v>
      </c>
      <c r="I16" s="211">
        <v>6.36</v>
      </c>
      <c r="J16" s="211">
        <v>6.03</v>
      </c>
      <c r="K16" s="198">
        <f t="shared" si="0"/>
        <v>5.52</v>
      </c>
      <c r="L16" s="198">
        <f t="shared" si="1"/>
        <v>6.014444444444444</v>
      </c>
      <c r="M16" s="198">
        <f t="shared" si="2"/>
        <v>6.36</v>
      </c>
      <c r="N16" s="198" t="s">
        <v>424</v>
      </c>
      <c r="O16" s="198">
        <f t="shared" si="3"/>
        <v>6.09</v>
      </c>
      <c r="P16" s="198">
        <f t="shared" si="4"/>
        <v>0.26898471662490026</v>
      </c>
      <c r="Q16" s="198">
        <f t="shared" si="5"/>
        <v>5.88</v>
      </c>
      <c r="R16" s="198">
        <f t="shared" si="6"/>
        <v>6.09</v>
      </c>
      <c r="S16" s="198">
        <f t="shared" si="7"/>
        <v>6.2</v>
      </c>
      <c r="T16" s="199">
        <f t="shared" si="8"/>
        <v>5.52</v>
      </c>
      <c r="U16" s="199">
        <f t="shared" si="9"/>
        <v>6.36</v>
      </c>
      <c r="V16" s="199"/>
      <c r="W16" s="200">
        <v>15</v>
      </c>
      <c r="X16" s="200">
        <f t="shared" si="10"/>
        <v>0.5</v>
      </c>
      <c r="Y16" s="198"/>
      <c r="Z16" s="198">
        <f t="shared" si="11"/>
        <v>50</v>
      </c>
      <c r="AA16" s="198">
        <v>6.9</v>
      </c>
      <c r="AB16" s="199"/>
      <c r="AC16" s="199">
        <v>6.94</v>
      </c>
      <c r="AD16" s="201"/>
    </row>
    <row r="17" spans="1:30" s="192" customFormat="1" x14ac:dyDescent="0.25">
      <c r="A17" s="216" t="s">
        <v>49</v>
      </c>
      <c r="B17" s="210">
        <v>4.96</v>
      </c>
      <c r="C17" s="208">
        <v>4.79</v>
      </c>
      <c r="D17" s="208">
        <v>5.78</v>
      </c>
      <c r="E17" s="211">
        <v>4.2699999999999996</v>
      </c>
      <c r="F17" s="209">
        <v>4.54</v>
      </c>
      <c r="G17" s="209">
        <v>3.95</v>
      </c>
      <c r="H17" s="209">
        <v>4.88</v>
      </c>
      <c r="I17" s="209">
        <v>5.39</v>
      </c>
      <c r="J17" s="209">
        <v>4.8</v>
      </c>
      <c r="K17" s="198">
        <f t="shared" si="0"/>
        <v>3.95</v>
      </c>
      <c r="L17" s="198">
        <f t="shared" si="1"/>
        <v>4.8177777777777777</v>
      </c>
      <c r="M17" s="198">
        <f t="shared" si="2"/>
        <v>5.78</v>
      </c>
      <c r="N17" s="198" t="s">
        <v>425</v>
      </c>
      <c r="O17" s="198">
        <f t="shared" si="3"/>
        <v>4.8</v>
      </c>
      <c r="P17" s="198">
        <f t="shared" si="4"/>
        <v>0.5487207344765106</v>
      </c>
      <c r="Q17" s="198">
        <f t="shared" si="5"/>
        <v>4.54</v>
      </c>
      <c r="R17" s="198">
        <f t="shared" si="6"/>
        <v>4.8</v>
      </c>
      <c r="S17" s="198">
        <f t="shared" si="7"/>
        <v>4.96</v>
      </c>
      <c r="T17" s="199">
        <f t="shared" si="8"/>
        <v>3.95</v>
      </c>
      <c r="U17" s="199">
        <f t="shared" si="9"/>
        <v>5.78</v>
      </c>
      <c r="V17" s="199"/>
      <c r="W17" s="200">
        <v>16</v>
      </c>
      <c r="X17" s="200">
        <f t="shared" si="10"/>
        <v>0.53333333333333333</v>
      </c>
      <c r="Y17" s="198"/>
      <c r="Z17" s="198">
        <f t="shared" si="11"/>
        <v>53.333333333333336</v>
      </c>
      <c r="AA17" s="198">
        <v>6.94</v>
      </c>
      <c r="AB17" s="199"/>
      <c r="AC17" s="199">
        <v>6.9</v>
      </c>
      <c r="AD17" s="201"/>
    </row>
    <row r="18" spans="1:30" s="192" customFormat="1" x14ac:dyDescent="0.25">
      <c r="A18" s="216" t="s">
        <v>51</v>
      </c>
      <c r="B18" s="210">
        <v>5.48</v>
      </c>
      <c r="C18" s="208">
        <v>5.5</v>
      </c>
      <c r="D18" s="208">
        <v>5.53</v>
      </c>
      <c r="E18" s="211">
        <v>4.82</v>
      </c>
      <c r="F18" s="209">
        <v>5.5</v>
      </c>
      <c r="G18" s="209">
        <v>4.9800000000000004</v>
      </c>
      <c r="H18" s="209">
        <v>5.39</v>
      </c>
      <c r="I18" s="209">
        <v>6.13</v>
      </c>
      <c r="J18" s="209">
        <v>5.67</v>
      </c>
      <c r="K18" s="198">
        <f t="shared" si="0"/>
        <v>4.82</v>
      </c>
      <c r="L18" s="198">
        <f t="shared" si="1"/>
        <v>5.4444444444444455</v>
      </c>
      <c r="M18" s="198">
        <f t="shared" si="2"/>
        <v>6.13</v>
      </c>
      <c r="N18" s="198" t="s">
        <v>426</v>
      </c>
      <c r="O18" s="198">
        <f t="shared" si="3"/>
        <v>5.5</v>
      </c>
      <c r="P18" s="198">
        <f t="shared" si="4"/>
        <v>0.37819013442682198</v>
      </c>
      <c r="Q18" s="198">
        <f t="shared" si="5"/>
        <v>5.39</v>
      </c>
      <c r="R18" s="198">
        <f t="shared" si="6"/>
        <v>5.5</v>
      </c>
      <c r="S18" s="198">
        <f t="shared" si="7"/>
        <v>5.53</v>
      </c>
      <c r="T18" s="199">
        <f t="shared" si="8"/>
        <v>4.82</v>
      </c>
      <c r="U18" s="199">
        <f t="shared" si="9"/>
        <v>6.13</v>
      </c>
      <c r="V18" s="199"/>
      <c r="W18" s="200">
        <v>17</v>
      </c>
      <c r="X18" s="200">
        <f t="shared" si="10"/>
        <v>0.56666666666666665</v>
      </c>
      <c r="Y18" s="198"/>
      <c r="Z18" s="198">
        <f t="shared" si="11"/>
        <v>56.666666666666664</v>
      </c>
      <c r="AA18" s="198">
        <v>6.98</v>
      </c>
      <c r="AB18" s="199"/>
      <c r="AC18" s="199">
        <v>6.62</v>
      </c>
      <c r="AD18" s="201"/>
    </row>
    <row r="19" spans="1:30" s="192" customFormat="1" ht="30" x14ac:dyDescent="0.25">
      <c r="A19" s="216" t="s">
        <v>53</v>
      </c>
      <c r="B19" s="211">
        <v>6.48</v>
      </c>
      <c r="C19" s="208">
        <v>6.39</v>
      </c>
      <c r="D19" s="208">
        <v>6.57</v>
      </c>
      <c r="E19" s="211">
        <v>5.86</v>
      </c>
      <c r="F19" s="209">
        <v>6.37</v>
      </c>
      <c r="G19" s="209">
        <v>5.66</v>
      </c>
      <c r="H19" s="209">
        <v>6.43</v>
      </c>
      <c r="I19" s="209">
        <v>6.59</v>
      </c>
      <c r="J19" s="209">
        <v>6.62</v>
      </c>
      <c r="K19" s="198">
        <f t="shared" si="0"/>
        <v>5.66</v>
      </c>
      <c r="L19" s="198">
        <f t="shared" si="1"/>
        <v>6.3299999999999992</v>
      </c>
      <c r="M19" s="198">
        <f t="shared" si="2"/>
        <v>6.62</v>
      </c>
      <c r="N19" s="198" t="s">
        <v>427</v>
      </c>
      <c r="O19" s="198">
        <f t="shared" si="3"/>
        <v>6.43</v>
      </c>
      <c r="P19" s="198">
        <f t="shared" si="4"/>
        <v>0.33852621759621504</v>
      </c>
      <c r="Q19" s="198">
        <f t="shared" si="5"/>
        <v>6.37</v>
      </c>
      <c r="R19" s="198">
        <f t="shared" si="6"/>
        <v>6.43</v>
      </c>
      <c r="S19" s="198">
        <f t="shared" si="7"/>
        <v>6.57</v>
      </c>
      <c r="T19" s="199">
        <f t="shared" si="8"/>
        <v>5.66</v>
      </c>
      <c r="U19" s="199">
        <f t="shared" si="9"/>
        <v>6.62</v>
      </c>
      <c r="V19" s="199"/>
      <c r="W19" s="200">
        <v>18</v>
      </c>
      <c r="X19" s="200">
        <f t="shared" si="10"/>
        <v>0.6</v>
      </c>
      <c r="Y19" s="198"/>
      <c r="Z19" s="198">
        <f t="shared" si="11"/>
        <v>60</v>
      </c>
      <c r="AA19" s="198">
        <v>7.11</v>
      </c>
      <c r="AB19" s="199"/>
      <c r="AC19" s="199">
        <v>6.57</v>
      </c>
      <c r="AD19" s="201"/>
    </row>
    <row r="20" spans="1:30" s="192" customFormat="1" ht="30" x14ac:dyDescent="0.25">
      <c r="A20" s="216" t="s">
        <v>60</v>
      </c>
      <c r="B20" s="210">
        <v>6.19</v>
      </c>
      <c r="C20" s="208">
        <v>6.37</v>
      </c>
      <c r="D20" s="208">
        <v>6.5</v>
      </c>
      <c r="E20" s="211">
        <v>6.25</v>
      </c>
      <c r="F20" s="211"/>
      <c r="G20" s="209"/>
      <c r="H20" s="209">
        <v>6.9</v>
      </c>
      <c r="I20" s="209">
        <v>5.29</v>
      </c>
      <c r="J20" s="209">
        <v>6.31</v>
      </c>
      <c r="K20" s="198">
        <f t="shared" si="0"/>
        <v>5.29</v>
      </c>
      <c r="L20" s="198">
        <f t="shared" si="1"/>
        <v>6.2585714285714289</v>
      </c>
      <c r="M20" s="198">
        <f t="shared" si="2"/>
        <v>6.9</v>
      </c>
      <c r="N20" s="198" t="s">
        <v>428</v>
      </c>
      <c r="O20" s="198">
        <f t="shared" si="3"/>
        <v>6.31</v>
      </c>
      <c r="P20" s="198">
        <f t="shared" si="4"/>
        <v>0.48779874850968924</v>
      </c>
      <c r="Q20" s="198">
        <f t="shared" si="5"/>
        <v>6.2200000000000006</v>
      </c>
      <c r="R20" s="198">
        <f t="shared" si="6"/>
        <v>6.31</v>
      </c>
      <c r="S20" s="198">
        <f t="shared" si="7"/>
        <v>6.4350000000000005</v>
      </c>
      <c r="T20" s="199">
        <f t="shared" si="8"/>
        <v>5.29</v>
      </c>
      <c r="U20" s="199">
        <f t="shared" si="9"/>
        <v>6.9</v>
      </c>
      <c r="V20" s="199"/>
      <c r="W20" s="200">
        <v>19</v>
      </c>
      <c r="X20" s="200">
        <f t="shared" si="10"/>
        <v>0.6333333333333333</v>
      </c>
      <c r="Y20" s="198"/>
      <c r="Z20" s="198">
        <f t="shared" si="11"/>
        <v>63.333333333333329</v>
      </c>
      <c r="AA20" s="198">
        <v>7.2</v>
      </c>
      <c r="AB20" s="199"/>
      <c r="AC20" s="199">
        <v>6.49</v>
      </c>
      <c r="AD20" s="201"/>
    </row>
    <row r="21" spans="1:30" s="192" customFormat="1" x14ac:dyDescent="0.25">
      <c r="A21" s="216" t="s">
        <v>61</v>
      </c>
      <c r="B21" s="210">
        <v>6.91</v>
      </c>
      <c r="C21" s="211">
        <v>6.85</v>
      </c>
      <c r="D21" s="211">
        <v>6.81</v>
      </c>
      <c r="E21" s="211">
        <v>6.78</v>
      </c>
      <c r="F21" s="211">
        <v>6.9</v>
      </c>
      <c r="G21" s="211">
        <v>6.4</v>
      </c>
      <c r="H21" s="211"/>
      <c r="I21" s="211">
        <v>7.2</v>
      </c>
      <c r="J21" s="211">
        <v>6.9</v>
      </c>
      <c r="K21" s="198">
        <f t="shared" si="0"/>
        <v>6.4</v>
      </c>
      <c r="L21" s="198">
        <f t="shared" si="1"/>
        <v>6.84375</v>
      </c>
      <c r="M21" s="198">
        <f t="shared" si="2"/>
        <v>7.2</v>
      </c>
      <c r="N21" s="198" t="s">
        <v>429</v>
      </c>
      <c r="O21" s="198">
        <f t="shared" si="3"/>
        <v>6.875</v>
      </c>
      <c r="P21" s="198">
        <f t="shared" si="4"/>
        <v>0.22032038359754963</v>
      </c>
      <c r="Q21" s="198">
        <f t="shared" si="5"/>
        <v>6.8025000000000002</v>
      </c>
      <c r="R21" s="198">
        <f t="shared" si="6"/>
        <v>6.875</v>
      </c>
      <c r="S21" s="198">
        <f t="shared" si="7"/>
        <v>6.9024999999999999</v>
      </c>
      <c r="T21" s="199">
        <f t="shared" si="8"/>
        <v>6.4</v>
      </c>
      <c r="U21" s="199">
        <f t="shared" si="9"/>
        <v>7.2</v>
      </c>
      <c r="V21" s="199"/>
      <c r="W21" s="200">
        <v>20</v>
      </c>
      <c r="X21" s="200">
        <f t="shared" si="10"/>
        <v>0.66666666666666663</v>
      </c>
      <c r="Y21" s="198"/>
      <c r="Z21" s="198">
        <f t="shared" si="11"/>
        <v>66.666666666666657</v>
      </c>
      <c r="AA21" s="198">
        <v>7.25</v>
      </c>
      <c r="AB21" s="199"/>
      <c r="AC21" s="199">
        <v>6.45</v>
      </c>
      <c r="AD21" s="201"/>
    </row>
    <row r="22" spans="1:30" s="192" customFormat="1" x14ac:dyDescent="0.25">
      <c r="A22" s="216" t="s">
        <v>62</v>
      </c>
      <c r="B22" s="210">
        <v>7.04</v>
      </c>
      <c r="C22" s="211">
        <v>7.26</v>
      </c>
      <c r="D22" s="211">
        <v>6.99</v>
      </c>
      <c r="E22" s="211">
        <v>7.33</v>
      </c>
      <c r="F22" s="211">
        <v>7.13</v>
      </c>
      <c r="G22" s="211">
        <v>6.7</v>
      </c>
      <c r="H22" s="211"/>
      <c r="I22" s="211">
        <v>7.25</v>
      </c>
      <c r="J22" s="211">
        <v>7.67</v>
      </c>
      <c r="K22" s="198">
        <f t="shared" si="0"/>
        <v>6.7</v>
      </c>
      <c r="L22" s="198">
        <f t="shared" si="1"/>
        <v>7.1712500000000006</v>
      </c>
      <c r="M22" s="198">
        <f t="shared" si="2"/>
        <v>7.67</v>
      </c>
      <c r="N22" s="198" t="s">
        <v>430</v>
      </c>
      <c r="O22" s="198">
        <f t="shared" si="3"/>
        <v>7.1899999999999995</v>
      </c>
      <c r="P22" s="198">
        <f t="shared" si="4"/>
        <v>0.28331897722733435</v>
      </c>
      <c r="Q22" s="198">
        <f t="shared" si="5"/>
        <v>7.0274999999999999</v>
      </c>
      <c r="R22" s="198">
        <f t="shared" si="6"/>
        <v>7.1899999999999995</v>
      </c>
      <c r="S22" s="198">
        <f t="shared" si="7"/>
        <v>7.2774999999999999</v>
      </c>
      <c r="T22" s="199">
        <f t="shared" si="8"/>
        <v>6.7</v>
      </c>
      <c r="U22" s="199">
        <f t="shared" si="9"/>
        <v>7.67</v>
      </c>
      <c r="V22" s="199"/>
      <c r="W22" s="200">
        <v>21</v>
      </c>
      <c r="X22" s="200">
        <f t="shared" si="10"/>
        <v>0.7</v>
      </c>
      <c r="Y22" s="198"/>
      <c r="Z22" s="198">
        <f t="shared" si="11"/>
        <v>70</v>
      </c>
      <c r="AA22" s="198">
        <v>7.28</v>
      </c>
      <c r="AB22" s="199"/>
      <c r="AC22" s="199">
        <v>6.43</v>
      </c>
      <c r="AD22" s="201"/>
    </row>
    <row r="23" spans="1:30" s="192" customFormat="1" x14ac:dyDescent="0.25">
      <c r="A23" s="216" t="s">
        <v>63</v>
      </c>
      <c r="B23" s="210">
        <v>6.41</v>
      </c>
      <c r="C23" s="211">
        <v>5.77</v>
      </c>
      <c r="D23" s="211">
        <v>6.17</v>
      </c>
      <c r="E23" s="211">
        <v>5.24</v>
      </c>
      <c r="F23" s="211">
        <v>5.94</v>
      </c>
      <c r="G23" s="211">
        <v>5.43</v>
      </c>
      <c r="H23" s="211">
        <v>6.43</v>
      </c>
      <c r="I23" s="211">
        <v>6.12</v>
      </c>
      <c r="J23" s="211">
        <v>5.86</v>
      </c>
      <c r="K23" s="198">
        <f t="shared" si="0"/>
        <v>5.24</v>
      </c>
      <c r="L23" s="198">
        <f t="shared" si="1"/>
        <v>5.9300000000000006</v>
      </c>
      <c r="M23" s="198">
        <f t="shared" si="2"/>
        <v>6.43</v>
      </c>
      <c r="N23" s="198" t="s">
        <v>431</v>
      </c>
      <c r="O23" s="198">
        <f t="shared" si="3"/>
        <v>5.94</v>
      </c>
      <c r="P23" s="198">
        <f t="shared" si="4"/>
        <v>0.40786027019066223</v>
      </c>
      <c r="Q23" s="198">
        <f t="shared" si="5"/>
        <v>5.77</v>
      </c>
      <c r="R23" s="198">
        <f t="shared" si="6"/>
        <v>5.94</v>
      </c>
      <c r="S23" s="198">
        <f t="shared" si="7"/>
        <v>6.17</v>
      </c>
      <c r="T23" s="199">
        <f t="shared" si="8"/>
        <v>5.24</v>
      </c>
      <c r="U23" s="199">
        <f t="shared" si="9"/>
        <v>6.43</v>
      </c>
      <c r="V23" s="199"/>
      <c r="W23" s="200">
        <v>22</v>
      </c>
      <c r="X23" s="200">
        <f t="shared" si="10"/>
        <v>0.73333333333333328</v>
      </c>
      <c r="Y23" s="198"/>
      <c r="Z23" s="198">
        <f t="shared" si="11"/>
        <v>73.333333333333329</v>
      </c>
      <c r="AA23" s="198">
        <v>7.6</v>
      </c>
      <c r="AB23" s="199"/>
      <c r="AC23" s="199">
        <v>6.36</v>
      </c>
      <c r="AD23" s="201"/>
    </row>
    <row r="24" spans="1:30" s="192" customFormat="1" x14ac:dyDescent="0.25">
      <c r="A24" s="216" t="s">
        <v>64</v>
      </c>
      <c r="B24" s="210">
        <v>5.24</v>
      </c>
      <c r="C24" s="211">
        <v>5.21</v>
      </c>
      <c r="D24" s="211">
        <v>5.46</v>
      </c>
      <c r="E24" s="211">
        <v>5.03</v>
      </c>
      <c r="F24" s="211">
        <v>5.2</v>
      </c>
      <c r="G24" s="211">
        <v>4.72</v>
      </c>
      <c r="H24" s="211">
        <v>5.35</v>
      </c>
      <c r="I24" s="211">
        <v>6.57</v>
      </c>
      <c r="J24" s="211">
        <v>5.4</v>
      </c>
      <c r="K24" s="198">
        <f t="shared" si="0"/>
        <v>4.72</v>
      </c>
      <c r="L24" s="198">
        <f t="shared" si="1"/>
        <v>5.3533333333333335</v>
      </c>
      <c r="M24" s="198">
        <f t="shared" si="2"/>
        <v>6.57</v>
      </c>
      <c r="N24" s="198" t="s">
        <v>432</v>
      </c>
      <c r="O24" s="198">
        <f t="shared" si="3"/>
        <v>5.24</v>
      </c>
      <c r="P24" s="198">
        <f t="shared" si="4"/>
        <v>0.5070009861923348</v>
      </c>
      <c r="Q24" s="198">
        <f t="shared" si="5"/>
        <v>5.2</v>
      </c>
      <c r="R24" s="198">
        <f t="shared" si="6"/>
        <v>5.24</v>
      </c>
      <c r="S24" s="198">
        <f t="shared" si="7"/>
        <v>5.4</v>
      </c>
      <c r="T24" s="199">
        <f t="shared" si="8"/>
        <v>4.72</v>
      </c>
      <c r="U24" s="199">
        <f t="shared" si="9"/>
        <v>6.57</v>
      </c>
      <c r="V24" s="199"/>
      <c r="W24" s="200">
        <v>23</v>
      </c>
      <c r="X24" s="200">
        <f t="shared" si="10"/>
        <v>0.76666666666666672</v>
      </c>
      <c r="Y24" s="198"/>
      <c r="Z24" s="198">
        <f t="shared" si="11"/>
        <v>76.666666666666671</v>
      </c>
      <c r="AA24" s="198">
        <v>7.67</v>
      </c>
      <c r="AB24" s="199"/>
      <c r="AC24" s="199">
        <v>6.28</v>
      </c>
      <c r="AD24" s="201"/>
    </row>
    <row r="25" spans="1:30" s="192" customFormat="1" x14ac:dyDescent="0.25">
      <c r="A25" s="216" t="s">
        <v>19</v>
      </c>
      <c r="B25" s="208">
        <v>7.11</v>
      </c>
      <c r="C25" s="208">
        <v>7.08</v>
      </c>
      <c r="D25" s="208">
        <v>6.99</v>
      </c>
      <c r="E25" s="209">
        <v>6.35</v>
      </c>
      <c r="F25" s="209">
        <v>7.1</v>
      </c>
      <c r="G25" s="209">
        <v>6.62</v>
      </c>
      <c r="H25" s="209"/>
      <c r="I25" s="209"/>
      <c r="J25" s="209"/>
      <c r="K25" s="198">
        <f t="shared" si="0"/>
        <v>6.35</v>
      </c>
      <c r="L25" s="198">
        <f t="shared" si="1"/>
        <v>6.875</v>
      </c>
      <c r="M25" s="198">
        <f t="shared" si="2"/>
        <v>7.11</v>
      </c>
      <c r="N25" s="198" t="s">
        <v>433</v>
      </c>
      <c r="O25" s="198">
        <f t="shared" si="3"/>
        <v>7.0350000000000001</v>
      </c>
      <c r="P25" s="198">
        <f t="shared" si="4"/>
        <v>0.31678068122914327</v>
      </c>
      <c r="Q25" s="198">
        <f t="shared" si="5"/>
        <v>6.7125000000000004</v>
      </c>
      <c r="R25" s="198">
        <f t="shared" si="6"/>
        <v>7.0350000000000001</v>
      </c>
      <c r="S25" s="198">
        <f t="shared" si="7"/>
        <v>7.0949999999999998</v>
      </c>
      <c r="T25" s="199">
        <f t="shared" si="8"/>
        <v>6.35</v>
      </c>
      <c r="U25" s="199">
        <f t="shared" si="9"/>
        <v>7.11</v>
      </c>
      <c r="V25" s="199"/>
      <c r="W25" s="200">
        <v>24</v>
      </c>
      <c r="X25" s="200">
        <f t="shared" si="10"/>
        <v>0.8</v>
      </c>
      <c r="Y25" s="198"/>
      <c r="Z25" s="198">
        <f t="shared" si="11"/>
        <v>80</v>
      </c>
      <c r="AA25" s="198">
        <v>7.74</v>
      </c>
      <c r="AB25" s="199"/>
      <c r="AC25" s="199">
        <v>6.13</v>
      </c>
      <c r="AD25" s="201"/>
    </row>
    <row r="26" spans="1:30" s="192" customFormat="1" x14ac:dyDescent="0.25">
      <c r="A26" s="216" t="s">
        <v>20</v>
      </c>
      <c r="B26" s="208">
        <v>7.48</v>
      </c>
      <c r="C26" s="208">
        <v>7.42</v>
      </c>
      <c r="D26" s="208">
        <v>7.48</v>
      </c>
      <c r="E26" s="209">
        <v>6.93</v>
      </c>
      <c r="F26" s="209">
        <v>7.74</v>
      </c>
      <c r="G26" s="209">
        <v>6.85</v>
      </c>
      <c r="H26" s="209"/>
      <c r="I26" s="209">
        <v>7.31</v>
      </c>
      <c r="J26" s="209">
        <v>7.34</v>
      </c>
      <c r="K26" s="198">
        <f t="shared" si="0"/>
        <v>6.85</v>
      </c>
      <c r="L26" s="198">
        <f t="shared" si="1"/>
        <v>7.3187500000000014</v>
      </c>
      <c r="M26" s="198">
        <f t="shared" si="2"/>
        <v>7.74</v>
      </c>
      <c r="N26" s="198" t="s">
        <v>434</v>
      </c>
      <c r="O26" s="198">
        <f t="shared" si="3"/>
        <v>7.38</v>
      </c>
      <c r="P26" s="198">
        <f t="shared" si="4"/>
        <v>0.29546271217484349</v>
      </c>
      <c r="Q26" s="198">
        <f t="shared" si="5"/>
        <v>7.2149999999999999</v>
      </c>
      <c r="R26" s="198">
        <f t="shared" si="6"/>
        <v>7.38</v>
      </c>
      <c r="S26" s="198">
        <f t="shared" si="7"/>
        <v>7.48</v>
      </c>
      <c r="T26" s="199">
        <f t="shared" si="8"/>
        <v>6.85</v>
      </c>
      <c r="U26" s="199">
        <f t="shared" si="9"/>
        <v>7.74</v>
      </c>
      <c r="V26" s="199"/>
      <c r="W26" s="200">
        <v>25</v>
      </c>
      <c r="X26" s="200">
        <f t="shared" si="10"/>
        <v>0.83333333333333337</v>
      </c>
      <c r="Y26" s="198"/>
      <c r="Z26" s="198">
        <f t="shared" si="11"/>
        <v>83.333333333333343</v>
      </c>
      <c r="AA26" s="198">
        <v>8.0399999999999991</v>
      </c>
      <c r="AB26" s="199"/>
      <c r="AC26" s="199">
        <v>5.78</v>
      </c>
      <c r="AD26" s="201"/>
    </row>
    <row r="27" spans="1:30" s="192" customFormat="1" x14ac:dyDescent="0.25">
      <c r="A27" s="216" t="s">
        <v>21</v>
      </c>
      <c r="B27" s="204">
        <v>7.21</v>
      </c>
      <c r="C27" s="204">
        <v>7.25</v>
      </c>
      <c r="D27" s="204">
        <v>7.12</v>
      </c>
      <c r="E27" s="205">
        <v>7.01</v>
      </c>
      <c r="F27" s="205">
        <v>7.08</v>
      </c>
      <c r="G27" s="205">
        <v>6.51</v>
      </c>
      <c r="H27" s="205"/>
      <c r="I27" s="205">
        <v>7.12</v>
      </c>
      <c r="J27" s="205">
        <v>7.13</v>
      </c>
      <c r="K27" s="198">
        <f t="shared" si="0"/>
        <v>6.51</v>
      </c>
      <c r="L27" s="198">
        <f t="shared" si="1"/>
        <v>7.05375</v>
      </c>
      <c r="M27" s="198">
        <f t="shared" si="2"/>
        <v>7.25</v>
      </c>
      <c r="N27" s="198" t="s">
        <v>435</v>
      </c>
      <c r="O27" s="198">
        <f t="shared" si="3"/>
        <v>7.12</v>
      </c>
      <c r="P27" s="198">
        <f t="shared" si="4"/>
        <v>0.23169792526353924</v>
      </c>
      <c r="Q27" s="198">
        <f t="shared" si="5"/>
        <v>7.0625</v>
      </c>
      <c r="R27" s="198">
        <f t="shared" si="6"/>
        <v>7.12</v>
      </c>
      <c r="S27" s="198">
        <f t="shared" si="7"/>
        <v>7.15</v>
      </c>
      <c r="T27" s="199">
        <f t="shared" si="8"/>
        <v>6.51</v>
      </c>
      <c r="U27" s="199">
        <f t="shared" si="9"/>
        <v>7.25</v>
      </c>
      <c r="V27" s="199"/>
      <c r="W27" s="200">
        <v>26</v>
      </c>
      <c r="X27" s="200">
        <f t="shared" si="10"/>
        <v>0.8666666666666667</v>
      </c>
      <c r="Y27" s="198"/>
      <c r="Z27" s="198">
        <f t="shared" si="11"/>
        <v>86.666666666666671</v>
      </c>
      <c r="AA27" s="198">
        <v>8.09</v>
      </c>
      <c r="AB27" s="199"/>
      <c r="AC27" s="199">
        <v>5.72</v>
      </c>
      <c r="AD27" s="201"/>
    </row>
    <row r="28" spans="1:30" s="192" customFormat="1" x14ac:dyDescent="0.25">
      <c r="A28" s="216" t="s">
        <v>22</v>
      </c>
      <c r="B28" s="204">
        <v>7.93</v>
      </c>
      <c r="C28" s="204">
        <v>7.98</v>
      </c>
      <c r="D28" s="204">
        <v>7.59</v>
      </c>
      <c r="E28" s="205">
        <v>6.67</v>
      </c>
      <c r="F28" s="205">
        <v>7.51</v>
      </c>
      <c r="G28" s="205">
        <v>6.98</v>
      </c>
      <c r="H28" s="205"/>
      <c r="I28" s="205">
        <v>7.49</v>
      </c>
      <c r="J28" s="205">
        <v>8.09</v>
      </c>
      <c r="K28" s="198">
        <f t="shared" si="0"/>
        <v>6.67</v>
      </c>
      <c r="L28" s="198">
        <f t="shared" si="1"/>
        <v>7.5299999999999994</v>
      </c>
      <c r="M28" s="198">
        <f t="shared" si="2"/>
        <v>8.09</v>
      </c>
      <c r="N28" s="198" t="s">
        <v>436</v>
      </c>
      <c r="O28" s="198">
        <f t="shared" si="3"/>
        <v>7.55</v>
      </c>
      <c r="P28" s="198">
        <f t="shared" si="4"/>
        <v>0.49624302801867431</v>
      </c>
      <c r="Q28" s="198">
        <f t="shared" si="5"/>
        <v>7.3625000000000007</v>
      </c>
      <c r="R28" s="198">
        <f t="shared" si="6"/>
        <v>7.55</v>
      </c>
      <c r="S28" s="198">
        <f t="shared" si="7"/>
        <v>7.9424999999999999</v>
      </c>
      <c r="T28" s="199">
        <f t="shared" si="8"/>
        <v>6.67</v>
      </c>
      <c r="U28" s="199">
        <f t="shared" si="9"/>
        <v>8.09</v>
      </c>
      <c r="V28" s="199"/>
      <c r="W28" s="200">
        <v>27</v>
      </c>
      <c r="X28" s="200">
        <f t="shared" si="10"/>
        <v>0.9</v>
      </c>
      <c r="Y28" s="198"/>
      <c r="Z28" s="198">
        <f t="shared" si="11"/>
        <v>90</v>
      </c>
      <c r="AA28" s="198">
        <v>8.4</v>
      </c>
      <c r="AB28" s="199"/>
      <c r="AC28" s="199">
        <v>5.61</v>
      </c>
      <c r="AD28" s="201"/>
    </row>
    <row r="29" spans="1:30" s="192" customFormat="1" x14ac:dyDescent="0.25">
      <c r="A29" s="216" t="s">
        <v>23</v>
      </c>
      <c r="B29" s="204">
        <v>7.29</v>
      </c>
      <c r="C29" s="204">
        <v>7.47</v>
      </c>
      <c r="D29" s="204">
        <v>7.48</v>
      </c>
      <c r="E29" s="205">
        <v>6.74</v>
      </c>
      <c r="F29" s="205">
        <v>7.81</v>
      </c>
      <c r="G29" s="205">
        <v>7.32</v>
      </c>
      <c r="H29" s="205"/>
      <c r="I29" s="205">
        <v>8.4</v>
      </c>
      <c r="J29" s="205">
        <v>8.9499999999999993</v>
      </c>
      <c r="K29" s="198">
        <f t="shared" si="0"/>
        <v>6.74</v>
      </c>
      <c r="L29" s="198">
        <f t="shared" si="1"/>
        <v>7.682500000000001</v>
      </c>
      <c r="M29" s="198">
        <f t="shared" si="2"/>
        <v>8.9499999999999993</v>
      </c>
      <c r="N29" s="198" t="s">
        <v>437</v>
      </c>
      <c r="O29" s="198">
        <f t="shared" si="3"/>
        <v>7.4749999999999996</v>
      </c>
      <c r="P29" s="198">
        <f t="shared" si="4"/>
        <v>0.69668090666695137</v>
      </c>
      <c r="Q29" s="198">
        <f t="shared" si="5"/>
        <v>7.3125</v>
      </c>
      <c r="R29" s="198">
        <f t="shared" si="6"/>
        <v>7.4749999999999996</v>
      </c>
      <c r="S29" s="198">
        <f t="shared" si="7"/>
        <v>7.9574999999999996</v>
      </c>
      <c r="T29" s="199">
        <f t="shared" si="8"/>
        <v>6.74</v>
      </c>
      <c r="U29" s="199">
        <f t="shared" si="9"/>
        <v>8.9499999999999993</v>
      </c>
      <c r="V29" s="199"/>
      <c r="W29" s="200">
        <v>28</v>
      </c>
      <c r="X29" s="200">
        <f t="shared" si="10"/>
        <v>0.93333333333333335</v>
      </c>
      <c r="Y29" s="198"/>
      <c r="Z29" s="198">
        <f t="shared" si="11"/>
        <v>93.333333333333329</v>
      </c>
      <c r="AA29" s="198">
        <v>8.9499999999999993</v>
      </c>
      <c r="AB29" s="199"/>
      <c r="AC29" s="199">
        <v>5.61</v>
      </c>
      <c r="AD29" s="201"/>
    </row>
    <row r="30" spans="1:30" s="192" customFormat="1" x14ac:dyDescent="0.25">
      <c r="A30" s="216" t="s">
        <v>24</v>
      </c>
      <c r="B30" s="204">
        <v>7.16</v>
      </c>
      <c r="C30" s="204">
        <v>7.1</v>
      </c>
      <c r="D30" s="204">
        <v>7.18</v>
      </c>
      <c r="E30" s="205">
        <v>7.1</v>
      </c>
      <c r="F30" s="205">
        <v>7.57</v>
      </c>
      <c r="G30" s="205">
        <v>6.52</v>
      </c>
      <c r="H30" s="205"/>
      <c r="I30" s="205">
        <v>6.82</v>
      </c>
      <c r="J30" s="205">
        <v>8.4</v>
      </c>
      <c r="K30" s="198">
        <f t="shared" si="0"/>
        <v>6.52</v>
      </c>
      <c r="L30" s="198">
        <f t="shared" si="1"/>
        <v>7.2312499999999993</v>
      </c>
      <c r="M30" s="198">
        <f t="shared" si="2"/>
        <v>8.4</v>
      </c>
      <c r="N30" s="198" t="s">
        <v>438</v>
      </c>
      <c r="O30" s="198">
        <f t="shared" si="3"/>
        <v>7.13</v>
      </c>
      <c r="P30" s="198">
        <f t="shared" si="4"/>
        <v>0.56034268851429547</v>
      </c>
      <c r="Q30" s="198">
        <f t="shared" si="5"/>
        <v>7.0299999999999994</v>
      </c>
      <c r="R30" s="198">
        <f t="shared" si="6"/>
        <v>7.13</v>
      </c>
      <c r="S30" s="198">
        <f t="shared" si="7"/>
        <v>7.2774999999999999</v>
      </c>
      <c r="T30" s="199">
        <f t="shared" si="8"/>
        <v>6.52</v>
      </c>
      <c r="U30" s="199">
        <f t="shared" si="9"/>
        <v>8.4</v>
      </c>
      <c r="V30" s="199"/>
      <c r="W30" s="200">
        <v>29</v>
      </c>
      <c r="X30" s="200">
        <f t="shared" si="10"/>
        <v>0.96666666666666667</v>
      </c>
      <c r="Y30" s="198"/>
      <c r="Z30" s="198">
        <f t="shared" si="11"/>
        <v>96.666666666666671</v>
      </c>
      <c r="AA30" s="198">
        <v>9.06</v>
      </c>
      <c r="AB30" s="199"/>
      <c r="AC30" s="199">
        <v>5.59</v>
      </c>
      <c r="AD30" s="201"/>
    </row>
    <row r="31" spans="1:30" s="192" customFormat="1" ht="30" x14ac:dyDescent="0.25">
      <c r="A31" s="218" t="s">
        <v>25</v>
      </c>
      <c r="B31" s="219">
        <v>5.94</v>
      </c>
      <c r="C31" s="219">
        <v>6.29</v>
      </c>
      <c r="D31" s="219">
        <v>6.39</v>
      </c>
      <c r="E31" s="220">
        <v>5.8</v>
      </c>
      <c r="F31" s="220">
        <v>6.21</v>
      </c>
      <c r="G31" s="220">
        <v>5.8</v>
      </c>
      <c r="H31" s="220"/>
      <c r="I31" s="220">
        <v>6.84</v>
      </c>
      <c r="J31" s="220">
        <v>6.94</v>
      </c>
      <c r="K31" s="193">
        <f t="shared" si="0"/>
        <v>5.8</v>
      </c>
      <c r="L31" s="193">
        <f t="shared" si="1"/>
        <v>6.2762499999999992</v>
      </c>
      <c r="M31" s="193">
        <f>MAX(B31:J31)</f>
        <v>6.94</v>
      </c>
      <c r="N31" s="193" t="s">
        <v>439</v>
      </c>
      <c r="O31" s="193">
        <f t="shared" si="3"/>
        <v>6.25</v>
      </c>
      <c r="P31" s="193">
        <f t="shared" si="4"/>
        <v>0.43794773008398424</v>
      </c>
      <c r="Q31" s="193">
        <f t="shared" si="5"/>
        <v>5.9050000000000002</v>
      </c>
      <c r="R31" s="193">
        <f t="shared" si="6"/>
        <v>6.25</v>
      </c>
      <c r="S31" s="193">
        <f t="shared" si="7"/>
        <v>6.5024999999999995</v>
      </c>
      <c r="T31" s="194">
        <f t="shared" si="8"/>
        <v>5.8</v>
      </c>
      <c r="U31" s="194">
        <f t="shared" si="9"/>
        <v>6.94</v>
      </c>
      <c r="V31" s="194"/>
      <c r="W31" s="202">
        <v>30</v>
      </c>
      <c r="X31" s="202">
        <f t="shared" si="10"/>
        <v>1</v>
      </c>
      <c r="Y31" s="193"/>
      <c r="Z31" s="193">
        <f t="shared" si="11"/>
        <v>100</v>
      </c>
      <c r="AA31" s="193">
        <v>11.89</v>
      </c>
      <c r="AB31" s="194"/>
      <c r="AC31" s="194">
        <v>5.46</v>
      </c>
      <c r="AD31" s="203"/>
    </row>
    <row r="32" spans="1:30" x14ac:dyDescent="0.25">
      <c r="K32" s="188">
        <f>MIN(B5:J6,B8:J8,B10:J10,B13:J15,B18:J18,B22:J22,B24:J24,B27:J27,B29:J30)</f>
        <v>4.72</v>
      </c>
      <c r="L32" s="188">
        <f>AVERAGE(B5:J6,B8:J8,B10:J10,B13:J15,B18:J18,B22:J22,B24:J24,B27:J27,B29:J30)</f>
        <v>6.7434951456310692</v>
      </c>
      <c r="M32" s="188">
        <f>MAX(B5:J6,B8:J8,B10:J10,B13:J15,B18:J18,B22:J22,B24:J24,B27:J27,B29:J30)</f>
        <v>11.89</v>
      </c>
    </row>
    <row r="33" spans="11:13" x14ac:dyDescent="0.25">
      <c r="K33" s="188">
        <f>MIN(B7:J7,B9:J9,B11:J12,B16:J17,B19:J19,B23:J23,B21:J21,B26:J26,B28:J28,B31:J31)</f>
        <v>3.95</v>
      </c>
      <c r="L33" s="188">
        <f>AVERAGE(B7:J7,B9:J9,B11:J12,B16:J17,B19:J19,B21:J21,B23:J23,B26:J26,B28:J28,B31:J31)</f>
        <v>6.0729473684210546</v>
      </c>
      <c r="M33" s="188">
        <f>MAX(B7:J7,B9:J9,B11:J12,B16:J17,B19:J19,B21:J21,B23:J23,B26:J26,B28:J28,B31:J31)</f>
        <v>9.06</v>
      </c>
    </row>
    <row r="35" spans="11:13" x14ac:dyDescent="0.25">
      <c r="K35">
        <v>4.72</v>
      </c>
      <c r="L35">
        <v>6.7434951456310692</v>
      </c>
      <c r="M35">
        <v>11.89</v>
      </c>
    </row>
    <row r="36" spans="11:13" x14ac:dyDescent="0.25">
      <c r="K36" s="172">
        <v>3.95</v>
      </c>
      <c r="L36" s="172">
        <v>6.0729473684210546</v>
      </c>
      <c r="M36" s="172">
        <v>9.06</v>
      </c>
    </row>
  </sheetData>
  <sortState ref="AC2:AC31">
    <sortCondition descending="1" ref="AC2:AC31"/>
  </sortState>
  <phoneticPr fontId="24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37"/>
  <sheetViews>
    <sheetView topLeftCell="A23" workbookViewId="0">
      <selection activeCell="G37" sqref="G37"/>
    </sheetView>
  </sheetViews>
  <sheetFormatPr defaultRowHeight="15" x14ac:dyDescent="0.25"/>
  <cols>
    <col min="1" max="1" width="21.7109375" style="112" customWidth="1"/>
    <col min="2" max="2" width="16.28515625" customWidth="1"/>
    <col min="3" max="3" width="14.28515625" customWidth="1"/>
    <col min="4" max="4" width="13.28515625" customWidth="1"/>
    <col min="5" max="5" width="12.42578125" customWidth="1"/>
    <col min="6" max="6" width="12.28515625" customWidth="1"/>
    <col min="7" max="7" width="14" customWidth="1"/>
    <col min="8" max="8" width="12.28515625" customWidth="1"/>
    <col min="9" max="9" width="12.7109375" customWidth="1"/>
    <col min="10" max="10" width="13" customWidth="1"/>
    <col min="13" max="13" width="7.85546875" customWidth="1"/>
    <col min="14" max="14" width="17.7109375" customWidth="1"/>
    <col min="27" max="27" width="14.28515625" customWidth="1"/>
    <col min="30" max="30" width="13.140625" customWidth="1"/>
  </cols>
  <sheetData>
    <row r="1" spans="1:31" ht="15.75" x14ac:dyDescent="0.25">
      <c r="A1" s="112" t="s">
        <v>527</v>
      </c>
      <c r="B1" s="125">
        <v>44105</v>
      </c>
      <c r="C1" s="125">
        <v>44136</v>
      </c>
      <c r="D1" s="125">
        <v>44166</v>
      </c>
      <c r="E1" s="128">
        <v>44197</v>
      </c>
      <c r="F1" s="128">
        <v>44228</v>
      </c>
      <c r="G1" s="128">
        <v>44256</v>
      </c>
      <c r="H1" s="129">
        <v>44317</v>
      </c>
      <c r="I1" s="129">
        <v>44378</v>
      </c>
      <c r="J1" s="129">
        <v>44440</v>
      </c>
      <c r="K1" s="179" t="s">
        <v>372</v>
      </c>
      <c r="L1" s="175" t="s">
        <v>380</v>
      </c>
      <c r="M1" s="175" t="s">
        <v>373</v>
      </c>
      <c r="N1" s="175" t="s">
        <v>374</v>
      </c>
      <c r="O1" s="175" t="s">
        <v>375</v>
      </c>
      <c r="P1" s="175" t="s">
        <v>376</v>
      </c>
      <c r="Q1" s="175" t="s">
        <v>377</v>
      </c>
      <c r="R1" s="175" t="s">
        <v>378</v>
      </c>
      <c r="S1" s="175" t="s">
        <v>379</v>
      </c>
      <c r="T1" s="182" t="s">
        <v>528</v>
      </c>
      <c r="U1" s="182" t="s">
        <v>529</v>
      </c>
      <c r="W1" s="184" t="s">
        <v>530</v>
      </c>
      <c r="X1" s="184" t="s">
        <v>531</v>
      </c>
      <c r="Y1" s="184" t="s">
        <v>532</v>
      </c>
      <c r="Z1" s="184" t="s">
        <v>533</v>
      </c>
      <c r="AA1" s="185" t="s">
        <v>534</v>
      </c>
      <c r="AD1" t="s">
        <v>375</v>
      </c>
      <c r="AE1" s="172">
        <f>MEDIAN(AA2:AA31)</f>
        <v>72.349999999999994</v>
      </c>
    </row>
    <row r="2" spans="1:31" ht="15.75" x14ac:dyDescent="0.25">
      <c r="A2" s="159" t="s">
        <v>31</v>
      </c>
      <c r="B2" s="178">
        <v>56</v>
      </c>
      <c r="C2" s="178">
        <v>55.9</v>
      </c>
      <c r="D2" s="178">
        <v>52.9</v>
      </c>
      <c r="E2" s="178">
        <v>54.820000000000007</v>
      </c>
      <c r="F2" s="178">
        <v>48.2</v>
      </c>
      <c r="G2" s="178">
        <v>54.9</v>
      </c>
      <c r="H2" s="178">
        <v>53.1</v>
      </c>
      <c r="I2" s="178">
        <v>57</v>
      </c>
      <c r="J2" s="178">
        <v>50.2</v>
      </c>
      <c r="K2" s="173">
        <f>MIN(B2:J2)</f>
        <v>48.2</v>
      </c>
      <c r="L2" s="173">
        <f>AVERAGE(B2:J2)</f>
        <v>53.668888888888887</v>
      </c>
      <c r="M2" s="173">
        <f>MAX(B2:J2)</f>
        <v>57</v>
      </c>
      <c r="N2" s="173" t="s">
        <v>497</v>
      </c>
      <c r="O2" s="173">
        <f>MEDIAN(B2:J2)</f>
        <v>54.820000000000007</v>
      </c>
      <c r="P2" s="173">
        <f>STDEV(B2:J2)</f>
        <v>2.8983980249632912</v>
      </c>
      <c r="Q2" s="173">
        <f>QUARTILE(B2:J2,1)</f>
        <v>52.9</v>
      </c>
      <c r="R2" s="173">
        <f>QUARTILE(B2:J2,2)</f>
        <v>54.820000000000007</v>
      </c>
      <c r="S2" s="173">
        <f>QUARTILE(B2:J2,3)</f>
        <v>55.9</v>
      </c>
      <c r="T2" s="180">
        <f>QUARTILE(B2:J2,0)</f>
        <v>48.2</v>
      </c>
      <c r="U2" s="180">
        <f>QUARTILE(B2:J2,4)</f>
        <v>57</v>
      </c>
      <c r="W2" s="187">
        <v>1</v>
      </c>
      <c r="X2" s="187">
        <f>W2/30</f>
        <v>3.3333333333333333E-2</v>
      </c>
      <c r="Y2" s="188">
        <v>32</v>
      </c>
      <c r="Z2" s="188">
        <f>X2*100</f>
        <v>3.3333333333333335</v>
      </c>
      <c r="AA2" s="188">
        <v>25.5</v>
      </c>
      <c r="AC2">
        <v>25.5</v>
      </c>
      <c r="AD2" t="s">
        <v>380</v>
      </c>
      <c r="AE2" s="172">
        <f>AVERAGE(AA2:AA31)</f>
        <v>915.24333333333334</v>
      </c>
    </row>
    <row r="3" spans="1:31" ht="17.25" x14ac:dyDescent="0.25">
      <c r="A3" s="159" t="s">
        <v>34</v>
      </c>
      <c r="B3" s="178">
        <v>51</v>
      </c>
      <c r="C3" s="178">
        <v>50.7</v>
      </c>
      <c r="D3" s="178">
        <v>48.5</v>
      </c>
      <c r="E3" s="178">
        <v>50.19</v>
      </c>
      <c r="F3" s="178">
        <v>44.5</v>
      </c>
      <c r="G3" s="178">
        <v>49.6</v>
      </c>
      <c r="H3" s="178">
        <v>48.8</v>
      </c>
      <c r="I3" s="178">
        <v>52.4</v>
      </c>
      <c r="J3" s="178">
        <v>47.05</v>
      </c>
      <c r="K3" s="173">
        <f>MIN(B3:J3)</f>
        <v>44.5</v>
      </c>
      <c r="L3" s="173">
        <f>AVERAGE(B3:J3)</f>
        <v>49.193333333333335</v>
      </c>
      <c r="M3" s="173">
        <f>MAX(B3:J3)</f>
        <v>52.4</v>
      </c>
      <c r="N3" s="173" t="s">
        <v>498</v>
      </c>
      <c r="O3" s="173">
        <f t="shared" ref="O3:O31" si="0">MEDIAN(B3:J3)</f>
        <v>49.6</v>
      </c>
      <c r="P3" s="173">
        <f t="shared" ref="P3:P31" si="1">STDEV(B3:J3)</f>
        <v>2.3513878880354899</v>
      </c>
      <c r="Q3" s="173">
        <f t="shared" ref="Q3:Q31" si="2">QUARTILE(B3:J3,1)</f>
        <v>48.5</v>
      </c>
      <c r="R3" s="173">
        <f t="shared" ref="R3:R31" si="3">QUARTILE(B3:J3,2)</f>
        <v>49.6</v>
      </c>
      <c r="S3" s="173">
        <f t="shared" ref="S3:S31" si="4">QUARTILE(B3:J3,3)</f>
        <v>50.7</v>
      </c>
      <c r="T3" s="180">
        <f t="shared" ref="T3:T31" si="5">QUARTILE(B3:J3,0)</f>
        <v>44.5</v>
      </c>
      <c r="U3" s="180">
        <f t="shared" ref="U3:U31" si="6">QUARTILE(B3:J3,4)</f>
        <v>52.4</v>
      </c>
      <c r="W3" s="187">
        <v>2</v>
      </c>
      <c r="X3" s="187">
        <f t="shared" ref="X3:X31" si="7">W3/30</f>
        <v>6.6666666666666666E-2</v>
      </c>
      <c r="Y3" s="188"/>
      <c r="Z3" s="188">
        <f t="shared" ref="Z3:Z31" si="8">X3*100</f>
        <v>6.666666666666667</v>
      </c>
      <c r="AA3" s="188">
        <v>32.799999999999997</v>
      </c>
      <c r="AC3">
        <v>32.799999999999997</v>
      </c>
      <c r="AD3" t="s">
        <v>535</v>
      </c>
      <c r="AE3">
        <f>_xlfn.PERCENTILE.INC(AA2:AA31,0.95)</f>
        <v>4937.9999999999945</v>
      </c>
    </row>
    <row r="4" spans="1:31" ht="17.25" x14ac:dyDescent="0.25">
      <c r="A4" s="159" t="s">
        <v>43</v>
      </c>
      <c r="B4" s="178">
        <v>35.4</v>
      </c>
      <c r="C4" s="178">
        <v>31.9</v>
      </c>
      <c r="D4" s="178">
        <v>36.1</v>
      </c>
      <c r="E4" s="178">
        <v>31.3</v>
      </c>
      <c r="F4" s="178">
        <v>27.2</v>
      </c>
      <c r="G4" s="178">
        <v>31.1</v>
      </c>
      <c r="H4" s="178">
        <v>30.9</v>
      </c>
      <c r="I4" s="178">
        <v>32.9</v>
      </c>
      <c r="J4" s="178">
        <v>30.27</v>
      </c>
      <c r="K4" s="173">
        <f t="shared" ref="K4:K31" si="9">MIN(B4:J4)</f>
        <v>27.2</v>
      </c>
      <c r="L4" s="173">
        <f t="shared" ref="L4:L31" si="10">AVERAGE(B4:J4)</f>
        <v>31.896666666666665</v>
      </c>
      <c r="M4" s="173">
        <f t="shared" ref="M4:M31" si="11">MAX(B4:J4)</f>
        <v>36.1</v>
      </c>
      <c r="N4" s="173" t="s">
        <v>519</v>
      </c>
      <c r="O4" s="173">
        <f t="shared" si="0"/>
        <v>31.3</v>
      </c>
      <c r="P4" s="173">
        <f t="shared" si="1"/>
        <v>2.6841385955274371</v>
      </c>
      <c r="Q4" s="173">
        <f t="shared" si="2"/>
        <v>30.9</v>
      </c>
      <c r="R4" s="173">
        <f t="shared" si="3"/>
        <v>31.3</v>
      </c>
      <c r="S4" s="173">
        <f t="shared" si="4"/>
        <v>32.9</v>
      </c>
      <c r="T4" s="180">
        <f t="shared" si="5"/>
        <v>27.2</v>
      </c>
      <c r="U4" s="180">
        <f t="shared" si="6"/>
        <v>36.1</v>
      </c>
      <c r="W4" s="187">
        <v>3</v>
      </c>
      <c r="X4" s="187">
        <f t="shared" si="7"/>
        <v>0.1</v>
      </c>
      <c r="Y4" s="188"/>
      <c r="Z4" s="188">
        <f t="shared" si="8"/>
        <v>10</v>
      </c>
      <c r="AA4" s="188">
        <v>36.1</v>
      </c>
      <c r="AC4">
        <v>36.1</v>
      </c>
      <c r="AD4" t="s">
        <v>536</v>
      </c>
      <c r="AE4">
        <f>_xlfn.PERCENTILE.INC(AA2:AA31,0.05)</f>
        <v>34.284999999999997</v>
      </c>
    </row>
    <row r="5" spans="1:31" s="185" customFormat="1" ht="15.75" x14ac:dyDescent="0.25">
      <c r="A5" s="189" t="s">
        <v>18</v>
      </c>
      <c r="B5" s="191">
        <v>5640</v>
      </c>
      <c r="C5" s="191">
        <v>5750</v>
      </c>
      <c r="D5" s="191">
        <v>6450</v>
      </c>
      <c r="E5" s="191">
        <v>4960</v>
      </c>
      <c r="F5" s="191">
        <v>4730</v>
      </c>
      <c r="G5" s="191">
        <v>4850</v>
      </c>
      <c r="H5" s="191"/>
      <c r="I5" s="191">
        <v>7190</v>
      </c>
      <c r="J5" s="191">
        <v>3628</v>
      </c>
      <c r="K5" s="187">
        <f t="shared" si="9"/>
        <v>3628</v>
      </c>
      <c r="L5" s="187">
        <f t="shared" si="10"/>
        <v>5399.75</v>
      </c>
      <c r="M5" s="187">
        <f t="shared" si="11"/>
        <v>7190</v>
      </c>
      <c r="N5" s="187" t="s">
        <v>517</v>
      </c>
      <c r="O5" s="187">
        <f t="shared" si="0"/>
        <v>5300</v>
      </c>
      <c r="P5" s="187">
        <f t="shared" si="1"/>
        <v>1106.5831257911509</v>
      </c>
      <c r="Q5" s="187">
        <f t="shared" si="2"/>
        <v>4820</v>
      </c>
      <c r="R5" s="187">
        <f t="shared" si="3"/>
        <v>5300</v>
      </c>
      <c r="S5" s="187">
        <f t="shared" si="4"/>
        <v>5925</v>
      </c>
      <c r="T5" s="185">
        <f t="shared" si="5"/>
        <v>3628</v>
      </c>
      <c r="U5" s="185">
        <f t="shared" si="6"/>
        <v>7190</v>
      </c>
      <c r="W5" s="187">
        <v>4</v>
      </c>
      <c r="X5" s="187">
        <f t="shared" si="7"/>
        <v>0.13333333333333333</v>
      </c>
      <c r="Y5" s="188"/>
      <c r="Z5" s="188">
        <f t="shared" si="8"/>
        <v>13.333333333333334</v>
      </c>
      <c r="AA5" s="188">
        <v>36.4</v>
      </c>
      <c r="AC5" s="185">
        <v>36.4</v>
      </c>
    </row>
    <row r="6" spans="1:31" s="185" customFormat="1" ht="30" x14ac:dyDescent="0.25">
      <c r="A6" s="190" t="s">
        <v>26</v>
      </c>
      <c r="B6" s="191">
        <v>35.299999999999997</v>
      </c>
      <c r="C6" s="191">
        <v>38.6</v>
      </c>
      <c r="D6" s="191">
        <v>44.8</v>
      </c>
      <c r="E6" s="191">
        <v>39.1</v>
      </c>
      <c r="F6" s="191">
        <v>32.9</v>
      </c>
      <c r="G6" s="191">
        <v>36.700000000000003</v>
      </c>
      <c r="H6" s="191"/>
      <c r="I6" s="191">
        <v>48.3</v>
      </c>
      <c r="J6" s="191">
        <v>68.8</v>
      </c>
      <c r="K6" s="187">
        <f t="shared" si="9"/>
        <v>32.9</v>
      </c>
      <c r="L6" s="187">
        <f t="shared" si="10"/>
        <v>43.062500000000007</v>
      </c>
      <c r="M6" s="187">
        <f t="shared" si="11"/>
        <v>68.8</v>
      </c>
      <c r="N6" s="187" t="s">
        <v>503</v>
      </c>
      <c r="O6" s="187">
        <f t="shared" si="0"/>
        <v>38.85</v>
      </c>
      <c r="P6" s="187">
        <f t="shared" si="1"/>
        <v>11.541841583683958</v>
      </c>
      <c r="Q6" s="187">
        <f t="shared" si="2"/>
        <v>36.35</v>
      </c>
      <c r="R6" s="187">
        <f t="shared" si="3"/>
        <v>38.85</v>
      </c>
      <c r="S6" s="187">
        <f t="shared" si="4"/>
        <v>45.674999999999997</v>
      </c>
      <c r="T6" s="185">
        <f t="shared" si="5"/>
        <v>32.9</v>
      </c>
      <c r="U6" s="185">
        <f t="shared" si="6"/>
        <v>68.8</v>
      </c>
      <c r="W6" s="187">
        <v>5</v>
      </c>
      <c r="X6" s="187">
        <f t="shared" si="7"/>
        <v>0.16666666666666666</v>
      </c>
      <c r="Y6" s="188"/>
      <c r="Z6" s="188">
        <f t="shared" si="8"/>
        <v>16.666666666666664</v>
      </c>
      <c r="AA6" s="188">
        <v>41.6</v>
      </c>
      <c r="AC6" s="185">
        <v>41.6</v>
      </c>
    </row>
    <row r="7" spans="1:31" ht="15.75" x14ac:dyDescent="0.25">
      <c r="A7" s="159" t="s">
        <v>27</v>
      </c>
      <c r="B7" s="178">
        <v>66.599999999999994</v>
      </c>
      <c r="C7" s="178">
        <v>66.8</v>
      </c>
      <c r="D7" s="178">
        <v>75.900000000000006</v>
      </c>
      <c r="E7" s="178">
        <v>65.400000000000006</v>
      </c>
      <c r="F7" s="178">
        <v>57.4</v>
      </c>
      <c r="G7" s="178">
        <v>68.900000000000006</v>
      </c>
      <c r="H7" s="178"/>
      <c r="I7" s="178">
        <v>71.2</v>
      </c>
      <c r="J7" s="178">
        <v>60.4</v>
      </c>
      <c r="K7" s="173">
        <f t="shared" si="9"/>
        <v>57.4</v>
      </c>
      <c r="L7" s="173">
        <f t="shared" si="10"/>
        <v>66.575000000000003</v>
      </c>
      <c r="M7" s="173">
        <f t="shared" si="11"/>
        <v>75.900000000000006</v>
      </c>
      <c r="N7" s="173" t="s">
        <v>504</v>
      </c>
      <c r="O7" s="173">
        <f t="shared" si="0"/>
        <v>66.699999999999989</v>
      </c>
      <c r="P7" s="173">
        <f t="shared" si="1"/>
        <v>5.8247624108505205</v>
      </c>
      <c r="Q7" s="173">
        <f t="shared" si="2"/>
        <v>64.150000000000006</v>
      </c>
      <c r="R7" s="173">
        <f t="shared" si="3"/>
        <v>66.699999999999989</v>
      </c>
      <c r="S7" s="173">
        <f t="shared" si="4"/>
        <v>69.475000000000009</v>
      </c>
      <c r="T7" s="180">
        <f t="shared" si="5"/>
        <v>57.4</v>
      </c>
      <c r="U7" s="180">
        <f t="shared" si="6"/>
        <v>75.900000000000006</v>
      </c>
      <c r="W7" s="187">
        <v>6</v>
      </c>
      <c r="X7" s="187">
        <f t="shared" si="7"/>
        <v>0.2</v>
      </c>
      <c r="Y7" s="188"/>
      <c r="Z7" s="188">
        <f t="shared" si="8"/>
        <v>20</v>
      </c>
      <c r="AA7" s="188">
        <v>41.7</v>
      </c>
      <c r="AC7">
        <v>41.7</v>
      </c>
    </row>
    <row r="8" spans="1:31" s="185" customFormat="1" ht="15.75" x14ac:dyDescent="0.25">
      <c r="A8" s="190" t="s">
        <v>28</v>
      </c>
      <c r="B8" s="191">
        <v>80.8</v>
      </c>
      <c r="C8" s="191">
        <v>82.6</v>
      </c>
      <c r="D8" s="191">
        <v>92.7</v>
      </c>
      <c r="E8" s="191">
        <v>79.5</v>
      </c>
      <c r="F8" s="191">
        <v>68.599999999999994</v>
      </c>
      <c r="G8" s="191"/>
      <c r="H8" s="191"/>
      <c r="I8" s="191">
        <v>79.400000000000006</v>
      </c>
      <c r="J8" s="191">
        <v>62.9</v>
      </c>
      <c r="K8" s="187">
        <f t="shared" si="9"/>
        <v>62.9</v>
      </c>
      <c r="L8" s="187">
        <f t="shared" si="10"/>
        <v>78.071428571428555</v>
      </c>
      <c r="M8" s="187">
        <f t="shared" si="11"/>
        <v>92.7</v>
      </c>
      <c r="N8" s="187" t="s">
        <v>505</v>
      </c>
      <c r="O8" s="187">
        <f t="shared" si="0"/>
        <v>79.5</v>
      </c>
      <c r="P8" s="187">
        <f t="shared" si="1"/>
        <v>9.7093965287438841</v>
      </c>
      <c r="Q8" s="187">
        <f t="shared" si="2"/>
        <v>74</v>
      </c>
      <c r="R8" s="187">
        <f t="shared" si="3"/>
        <v>79.5</v>
      </c>
      <c r="S8" s="187">
        <f t="shared" si="4"/>
        <v>81.699999999999989</v>
      </c>
      <c r="T8" s="185">
        <f t="shared" si="5"/>
        <v>62.9</v>
      </c>
      <c r="U8" s="185">
        <f t="shared" si="6"/>
        <v>92.7</v>
      </c>
      <c r="W8" s="187">
        <v>7</v>
      </c>
      <c r="X8" s="187">
        <f t="shared" si="7"/>
        <v>0.23333333333333334</v>
      </c>
      <c r="Y8" s="188"/>
      <c r="Z8" s="188">
        <f t="shared" si="8"/>
        <v>23.333333333333332</v>
      </c>
      <c r="AA8" s="188">
        <v>45.3</v>
      </c>
      <c r="AC8" s="185">
        <v>45.3</v>
      </c>
    </row>
    <row r="9" spans="1:31" ht="15.75" x14ac:dyDescent="0.25">
      <c r="A9" s="159" t="s">
        <v>29</v>
      </c>
      <c r="B9" s="178">
        <v>44.5</v>
      </c>
      <c r="C9" s="178">
        <v>44</v>
      </c>
      <c r="D9" s="178">
        <v>41.9</v>
      </c>
      <c r="E9" s="178">
        <v>43.15</v>
      </c>
      <c r="F9" s="178">
        <v>37.700000000000003</v>
      </c>
      <c r="G9" s="178">
        <v>42.9</v>
      </c>
      <c r="H9" s="178">
        <v>42.2</v>
      </c>
      <c r="I9" s="178">
        <v>48.5</v>
      </c>
      <c r="J9" s="178">
        <v>39.730000000000004</v>
      </c>
      <c r="K9" s="173">
        <f t="shared" si="9"/>
        <v>37.700000000000003</v>
      </c>
      <c r="L9" s="173">
        <f t="shared" si="10"/>
        <v>42.731111111111119</v>
      </c>
      <c r="M9" s="173">
        <f t="shared" si="11"/>
        <v>48.5</v>
      </c>
      <c r="N9" s="173" t="s">
        <v>506</v>
      </c>
      <c r="O9" s="173">
        <f t="shared" si="0"/>
        <v>42.9</v>
      </c>
      <c r="P9" s="173">
        <f t="shared" si="1"/>
        <v>3.0313917778985786</v>
      </c>
      <c r="Q9" s="173">
        <f t="shared" si="2"/>
        <v>41.9</v>
      </c>
      <c r="R9" s="173">
        <f t="shared" si="3"/>
        <v>42.9</v>
      </c>
      <c r="S9" s="173">
        <f t="shared" si="4"/>
        <v>44</v>
      </c>
      <c r="T9" s="180">
        <f t="shared" si="5"/>
        <v>37.700000000000003</v>
      </c>
      <c r="U9" s="180">
        <f t="shared" si="6"/>
        <v>48.5</v>
      </c>
      <c r="W9" s="187">
        <v>8</v>
      </c>
      <c r="X9" s="187">
        <f t="shared" si="7"/>
        <v>0.26666666666666666</v>
      </c>
      <c r="Y9" s="188"/>
      <c r="Z9" s="188">
        <f t="shared" si="8"/>
        <v>26.666666666666668</v>
      </c>
      <c r="AA9" s="188">
        <v>47.8</v>
      </c>
      <c r="AC9">
        <v>47.8</v>
      </c>
    </row>
    <row r="10" spans="1:31" s="185" customFormat="1" ht="15.75" x14ac:dyDescent="0.25">
      <c r="A10" s="190" t="s">
        <v>30</v>
      </c>
      <c r="B10" s="191">
        <v>47.5</v>
      </c>
      <c r="C10" s="191">
        <v>47.7</v>
      </c>
      <c r="D10" s="191">
        <v>45.4</v>
      </c>
      <c r="E10" s="191">
        <v>46.06</v>
      </c>
      <c r="F10" s="191">
        <v>39.799999999999997</v>
      </c>
      <c r="G10" s="191">
        <v>46.1</v>
      </c>
      <c r="H10" s="191">
        <v>44.9</v>
      </c>
      <c r="I10" s="191">
        <v>47.8</v>
      </c>
      <c r="J10" s="191">
        <v>42.760000000000005</v>
      </c>
      <c r="K10" s="187">
        <f t="shared" si="9"/>
        <v>39.799999999999997</v>
      </c>
      <c r="L10" s="187">
        <f t="shared" si="10"/>
        <v>45.335555555555551</v>
      </c>
      <c r="M10" s="187">
        <f t="shared" si="11"/>
        <v>47.8</v>
      </c>
      <c r="N10" s="187" t="s">
        <v>507</v>
      </c>
      <c r="O10" s="187">
        <f t="shared" si="0"/>
        <v>46.06</v>
      </c>
      <c r="P10" s="187">
        <f t="shared" si="1"/>
        <v>2.6203010853292756</v>
      </c>
      <c r="Q10" s="187">
        <f t="shared" si="2"/>
        <v>44.9</v>
      </c>
      <c r="R10" s="187">
        <f t="shared" si="3"/>
        <v>46.06</v>
      </c>
      <c r="S10" s="187">
        <f t="shared" si="4"/>
        <v>47.5</v>
      </c>
      <c r="T10" s="185">
        <f t="shared" si="5"/>
        <v>39.799999999999997</v>
      </c>
      <c r="U10" s="185">
        <f t="shared" si="6"/>
        <v>47.8</v>
      </c>
      <c r="W10" s="187">
        <v>9</v>
      </c>
      <c r="X10" s="187">
        <f t="shared" si="7"/>
        <v>0.3</v>
      </c>
      <c r="Y10" s="188"/>
      <c r="Z10" s="188">
        <f t="shared" si="8"/>
        <v>30</v>
      </c>
      <c r="AA10" s="188">
        <v>48.5</v>
      </c>
      <c r="AC10" s="185">
        <v>48.5</v>
      </c>
    </row>
    <row r="11" spans="1:31" ht="15.75" x14ac:dyDescent="0.25">
      <c r="A11" s="159" t="s">
        <v>35</v>
      </c>
      <c r="B11" s="178"/>
      <c r="C11" s="178">
        <v>52.6</v>
      </c>
      <c r="D11" s="178"/>
      <c r="E11" s="178"/>
      <c r="F11" s="178"/>
      <c r="G11" s="178">
        <v>55.1</v>
      </c>
      <c r="H11" s="178"/>
      <c r="I11" s="178"/>
      <c r="J11" s="178">
        <v>51.2</v>
      </c>
      <c r="K11" s="173">
        <f t="shared" si="9"/>
        <v>51.2</v>
      </c>
      <c r="L11" s="173">
        <f t="shared" si="10"/>
        <v>52.966666666666669</v>
      </c>
      <c r="M11" s="173">
        <f t="shared" si="11"/>
        <v>55.1</v>
      </c>
      <c r="N11" s="173" t="s">
        <v>522</v>
      </c>
      <c r="O11" s="173">
        <f t="shared" si="0"/>
        <v>52.6</v>
      </c>
      <c r="P11" s="173">
        <f t="shared" si="1"/>
        <v>1.9756855350316587</v>
      </c>
      <c r="Q11" s="173">
        <f t="shared" si="2"/>
        <v>51.900000000000006</v>
      </c>
      <c r="R11" s="173">
        <f t="shared" si="3"/>
        <v>52.6</v>
      </c>
      <c r="S11" s="173">
        <f t="shared" si="4"/>
        <v>53.85</v>
      </c>
      <c r="T11" s="180">
        <f t="shared" si="5"/>
        <v>51.2</v>
      </c>
      <c r="U11" s="180">
        <f t="shared" si="6"/>
        <v>55.1</v>
      </c>
      <c r="W11" s="187">
        <v>10</v>
      </c>
      <c r="X11" s="187">
        <f t="shared" si="7"/>
        <v>0.33333333333333331</v>
      </c>
      <c r="Y11" s="188"/>
      <c r="Z11" s="188">
        <f t="shared" si="8"/>
        <v>33.333333333333329</v>
      </c>
      <c r="AA11" s="188">
        <v>49.8</v>
      </c>
      <c r="AC11">
        <v>49.8</v>
      </c>
    </row>
    <row r="12" spans="1:31" ht="15.75" x14ac:dyDescent="0.25">
      <c r="A12" s="159" t="s">
        <v>37</v>
      </c>
      <c r="B12" s="178">
        <v>41.5</v>
      </c>
      <c r="C12" s="178">
        <v>49.4</v>
      </c>
      <c r="D12" s="178">
        <v>49.8</v>
      </c>
      <c r="E12" s="178">
        <v>44.71</v>
      </c>
      <c r="F12" s="178">
        <v>37.4</v>
      </c>
      <c r="G12" s="178">
        <v>32.799999999999997</v>
      </c>
      <c r="H12" s="178"/>
      <c r="I12" s="178"/>
      <c r="J12" s="178">
        <v>29.8</v>
      </c>
      <c r="K12" s="173">
        <f t="shared" si="9"/>
        <v>29.8</v>
      </c>
      <c r="L12" s="173">
        <f t="shared" si="10"/>
        <v>40.772857142857148</v>
      </c>
      <c r="M12" s="173">
        <f t="shared" si="11"/>
        <v>49.8</v>
      </c>
      <c r="N12" s="173" t="s">
        <v>499</v>
      </c>
      <c r="O12" s="173">
        <f t="shared" si="0"/>
        <v>41.5</v>
      </c>
      <c r="P12" s="173">
        <f t="shared" si="1"/>
        <v>7.824032878010553</v>
      </c>
      <c r="Q12" s="173">
        <f t="shared" si="2"/>
        <v>35.099999999999994</v>
      </c>
      <c r="R12" s="173">
        <f t="shared" si="3"/>
        <v>41.5</v>
      </c>
      <c r="S12" s="173">
        <f t="shared" si="4"/>
        <v>47.055</v>
      </c>
      <c r="T12" s="180">
        <f t="shared" si="5"/>
        <v>29.8</v>
      </c>
      <c r="U12" s="180">
        <f t="shared" si="6"/>
        <v>49.8</v>
      </c>
      <c r="W12" s="187">
        <v>11</v>
      </c>
      <c r="X12" s="187">
        <f t="shared" si="7"/>
        <v>0.36666666666666664</v>
      </c>
      <c r="Y12" s="188"/>
      <c r="Z12" s="188">
        <f t="shared" si="8"/>
        <v>36.666666666666664</v>
      </c>
      <c r="AA12" s="188">
        <v>52.4</v>
      </c>
      <c r="AC12">
        <v>52.4</v>
      </c>
    </row>
    <row r="13" spans="1:31" s="185" customFormat="1" ht="15.75" x14ac:dyDescent="0.25">
      <c r="A13" s="190" t="s">
        <v>41</v>
      </c>
      <c r="B13" s="191">
        <v>50.2</v>
      </c>
      <c r="C13" s="191">
        <v>49.6</v>
      </c>
      <c r="D13" s="191">
        <v>56</v>
      </c>
      <c r="E13" s="191">
        <v>48.67</v>
      </c>
      <c r="F13" s="191">
        <v>43.2</v>
      </c>
      <c r="G13" s="191">
        <v>48.8</v>
      </c>
      <c r="H13" s="191"/>
      <c r="I13" s="191"/>
      <c r="J13" s="191">
        <v>47.660000000000004</v>
      </c>
      <c r="K13" s="187">
        <f t="shared" si="9"/>
        <v>43.2</v>
      </c>
      <c r="L13" s="187">
        <f t="shared" si="10"/>
        <v>49.16142857142858</v>
      </c>
      <c r="M13" s="187">
        <f t="shared" si="11"/>
        <v>56</v>
      </c>
      <c r="N13" s="187" t="s">
        <v>500</v>
      </c>
      <c r="O13" s="187">
        <f t="shared" si="0"/>
        <v>48.8</v>
      </c>
      <c r="P13" s="187">
        <f t="shared" si="1"/>
        <v>3.7903844509118434</v>
      </c>
      <c r="Q13" s="187">
        <f t="shared" si="2"/>
        <v>48.165000000000006</v>
      </c>
      <c r="R13" s="187">
        <f t="shared" si="3"/>
        <v>48.8</v>
      </c>
      <c r="S13" s="187">
        <f t="shared" si="4"/>
        <v>49.900000000000006</v>
      </c>
      <c r="T13" s="185">
        <f t="shared" si="5"/>
        <v>43.2</v>
      </c>
      <c r="U13" s="185">
        <f t="shared" si="6"/>
        <v>56</v>
      </c>
      <c r="W13" s="187">
        <v>12</v>
      </c>
      <c r="X13" s="187">
        <f t="shared" si="7"/>
        <v>0.4</v>
      </c>
      <c r="Y13" s="188"/>
      <c r="Z13" s="188">
        <f t="shared" si="8"/>
        <v>40</v>
      </c>
      <c r="AA13" s="188">
        <v>55.1</v>
      </c>
      <c r="AC13" s="185">
        <v>55.1</v>
      </c>
    </row>
    <row r="14" spans="1:31" s="185" customFormat="1" ht="15.75" x14ac:dyDescent="0.25">
      <c r="A14" s="190" t="s">
        <v>42</v>
      </c>
      <c r="B14" s="191">
        <v>69.8</v>
      </c>
      <c r="C14" s="191">
        <v>68.599999999999994</v>
      </c>
      <c r="D14" s="191">
        <v>82.7</v>
      </c>
      <c r="E14" s="191">
        <v>73.7</v>
      </c>
      <c r="F14" s="191">
        <v>55.3</v>
      </c>
      <c r="G14" s="191">
        <v>59.2</v>
      </c>
      <c r="H14" s="191"/>
      <c r="I14" s="191"/>
      <c r="J14" s="191">
        <v>55.3</v>
      </c>
      <c r="K14" s="187">
        <f t="shared" si="9"/>
        <v>55.3</v>
      </c>
      <c r="L14" s="187">
        <f t="shared" si="10"/>
        <v>66.371428571428567</v>
      </c>
      <c r="M14" s="187">
        <f t="shared" si="11"/>
        <v>82.7</v>
      </c>
      <c r="N14" s="187" t="s">
        <v>501</v>
      </c>
      <c r="O14" s="187">
        <f t="shared" si="0"/>
        <v>68.599999999999994</v>
      </c>
      <c r="P14" s="187">
        <f t="shared" si="1"/>
        <v>10.276464094508155</v>
      </c>
      <c r="Q14" s="187">
        <f t="shared" si="2"/>
        <v>57.25</v>
      </c>
      <c r="R14" s="187">
        <f t="shared" si="3"/>
        <v>68.599999999999994</v>
      </c>
      <c r="S14" s="187">
        <f t="shared" si="4"/>
        <v>71.75</v>
      </c>
      <c r="T14" s="185">
        <f t="shared" si="5"/>
        <v>55.3</v>
      </c>
      <c r="U14" s="185">
        <f t="shared" si="6"/>
        <v>82.7</v>
      </c>
      <c r="W14" s="187">
        <v>13</v>
      </c>
      <c r="X14" s="187">
        <f t="shared" si="7"/>
        <v>0.43333333333333335</v>
      </c>
      <c r="Y14" s="188"/>
      <c r="Z14" s="188">
        <f t="shared" si="8"/>
        <v>43.333333333333336</v>
      </c>
      <c r="AA14" s="188">
        <v>56</v>
      </c>
      <c r="AC14" s="185">
        <v>56</v>
      </c>
    </row>
    <row r="15" spans="1:31" s="185" customFormat="1" ht="30" x14ac:dyDescent="0.25">
      <c r="A15" s="190" t="s">
        <v>46</v>
      </c>
      <c r="B15" s="191">
        <v>119.7</v>
      </c>
      <c r="C15" s="191">
        <v>99.2</v>
      </c>
      <c r="D15" s="191">
        <v>73.3</v>
      </c>
      <c r="E15" s="191">
        <v>80.5</v>
      </c>
      <c r="F15" s="191">
        <v>74.7</v>
      </c>
      <c r="G15" s="191"/>
      <c r="H15" s="191"/>
      <c r="I15" s="191">
        <v>136.9</v>
      </c>
      <c r="J15" s="191">
        <v>113.3</v>
      </c>
      <c r="K15" s="187">
        <f t="shared" si="9"/>
        <v>73.3</v>
      </c>
      <c r="L15" s="187">
        <f t="shared" si="10"/>
        <v>99.657142857142844</v>
      </c>
      <c r="M15" s="187">
        <f t="shared" si="11"/>
        <v>136.9</v>
      </c>
      <c r="N15" s="187" t="s">
        <v>502</v>
      </c>
      <c r="O15" s="187">
        <f t="shared" si="0"/>
        <v>99.2</v>
      </c>
      <c r="P15" s="187">
        <f t="shared" si="1"/>
        <v>24.696953735421022</v>
      </c>
      <c r="Q15" s="187">
        <f t="shared" si="2"/>
        <v>77.599999999999994</v>
      </c>
      <c r="R15" s="187">
        <f t="shared" si="3"/>
        <v>99.2</v>
      </c>
      <c r="S15" s="187">
        <f t="shared" si="4"/>
        <v>116.5</v>
      </c>
      <c r="T15" s="185">
        <f t="shared" si="5"/>
        <v>73.3</v>
      </c>
      <c r="U15" s="185">
        <f t="shared" si="6"/>
        <v>136.9</v>
      </c>
      <c r="W15" s="187">
        <v>14</v>
      </c>
      <c r="X15" s="187">
        <f t="shared" si="7"/>
        <v>0.46666666666666667</v>
      </c>
      <c r="Y15" s="188"/>
      <c r="Z15" s="188">
        <f t="shared" si="8"/>
        <v>46.666666666666664</v>
      </c>
      <c r="AA15" s="188">
        <v>57</v>
      </c>
      <c r="AC15" s="185">
        <v>57</v>
      </c>
    </row>
    <row r="16" spans="1:31" ht="30" x14ac:dyDescent="0.25">
      <c r="A16" s="159" t="s">
        <v>47</v>
      </c>
      <c r="B16" s="178">
        <v>41.6</v>
      </c>
      <c r="C16" s="178">
        <v>36.1</v>
      </c>
      <c r="D16" s="178">
        <v>34.4</v>
      </c>
      <c r="E16" s="178">
        <v>35.68</v>
      </c>
      <c r="F16" s="178">
        <v>31.2</v>
      </c>
      <c r="G16" s="178">
        <v>35.799999999999997</v>
      </c>
      <c r="H16" s="178">
        <v>34.299999999999997</v>
      </c>
      <c r="I16" s="178">
        <v>37.200000000000003</v>
      </c>
      <c r="J16" s="178">
        <v>34.19</v>
      </c>
      <c r="K16" s="173">
        <f t="shared" si="9"/>
        <v>31.2</v>
      </c>
      <c r="L16" s="173">
        <f t="shared" si="10"/>
        <v>35.607777777777777</v>
      </c>
      <c r="M16" s="173">
        <f t="shared" si="11"/>
        <v>41.6</v>
      </c>
      <c r="N16" s="173" t="s">
        <v>508</v>
      </c>
      <c r="O16" s="173">
        <f t="shared" si="0"/>
        <v>35.68</v>
      </c>
      <c r="P16" s="173">
        <f t="shared" si="1"/>
        <v>2.8136709907955568</v>
      </c>
      <c r="Q16" s="173">
        <f t="shared" si="2"/>
        <v>34.299999999999997</v>
      </c>
      <c r="R16" s="173">
        <f t="shared" si="3"/>
        <v>35.68</v>
      </c>
      <c r="S16" s="173">
        <f t="shared" si="4"/>
        <v>36.1</v>
      </c>
      <c r="T16" s="180">
        <f t="shared" si="5"/>
        <v>31.2</v>
      </c>
      <c r="U16" s="180">
        <f t="shared" si="6"/>
        <v>41.6</v>
      </c>
      <c r="W16" s="187">
        <v>15</v>
      </c>
      <c r="X16" s="187">
        <f t="shared" si="7"/>
        <v>0.5</v>
      </c>
      <c r="Y16" s="188"/>
      <c r="Z16" s="188">
        <f t="shared" si="8"/>
        <v>50</v>
      </c>
      <c r="AA16" s="188">
        <v>68.8</v>
      </c>
      <c r="AC16">
        <v>68.8</v>
      </c>
    </row>
    <row r="17" spans="1:29" ht="30" x14ac:dyDescent="0.25">
      <c r="A17" s="159" t="s">
        <v>49</v>
      </c>
      <c r="B17" s="178">
        <v>32.299999999999997</v>
      </c>
      <c r="C17" s="178">
        <v>31.9</v>
      </c>
      <c r="D17" s="178">
        <v>30.7</v>
      </c>
      <c r="E17" s="178">
        <v>31.77</v>
      </c>
      <c r="F17" s="178">
        <v>27.8</v>
      </c>
      <c r="G17" s="178">
        <v>31.9</v>
      </c>
      <c r="H17" s="178">
        <v>30.8</v>
      </c>
      <c r="I17" s="178">
        <v>32.799999999999997</v>
      </c>
      <c r="J17" s="178">
        <v>29.580000000000002</v>
      </c>
      <c r="K17" s="173">
        <f t="shared" si="9"/>
        <v>27.8</v>
      </c>
      <c r="L17" s="173">
        <f t="shared" si="10"/>
        <v>31.061111111111114</v>
      </c>
      <c r="M17" s="173">
        <f t="shared" si="11"/>
        <v>32.799999999999997</v>
      </c>
      <c r="N17" s="173" t="s">
        <v>509</v>
      </c>
      <c r="O17" s="173">
        <f t="shared" si="0"/>
        <v>31.77</v>
      </c>
      <c r="P17" s="173">
        <f t="shared" si="1"/>
        <v>1.5610769074940245</v>
      </c>
      <c r="Q17" s="173">
        <f t="shared" si="2"/>
        <v>30.7</v>
      </c>
      <c r="R17" s="173">
        <f t="shared" si="3"/>
        <v>31.77</v>
      </c>
      <c r="S17" s="173">
        <f t="shared" si="4"/>
        <v>31.9</v>
      </c>
      <c r="T17" s="180">
        <f t="shared" si="5"/>
        <v>27.8</v>
      </c>
      <c r="U17" s="180">
        <f t="shared" si="6"/>
        <v>32.799999999999997</v>
      </c>
      <c r="W17" s="187">
        <v>16</v>
      </c>
      <c r="X17" s="187">
        <f t="shared" si="7"/>
        <v>0.53333333333333333</v>
      </c>
      <c r="Y17" s="188"/>
      <c r="Z17" s="188">
        <f t="shared" si="8"/>
        <v>53.333333333333336</v>
      </c>
      <c r="AA17" s="188">
        <v>75.900000000000006</v>
      </c>
      <c r="AC17">
        <v>75.900000000000006</v>
      </c>
    </row>
    <row r="18" spans="1:29" s="185" customFormat="1" ht="30" x14ac:dyDescent="0.25">
      <c r="A18" s="190" t="s">
        <v>51</v>
      </c>
      <c r="B18" s="191">
        <v>22.7</v>
      </c>
      <c r="C18" s="191">
        <v>24.6</v>
      </c>
      <c r="D18" s="191">
        <v>24.3</v>
      </c>
      <c r="E18" s="191">
        <v>25.259999999999998</v>
      </c>
      <c r="F18" s="191">
        <v>22.6</v>
      </c>
      <c r="G18" s="191">
        <v>25.5</v>
      </c>
      <c r="H18" s="191">
        <v>19.399999999999999</v>
      </c>
      <c r="I18" s="191">
        <v>16.509999999999998</v>
      </c>
      <c r="J18" s="191">
        <v>17.27</v>
      </c>
      <c r="K18" s="187">
        <f t="shared" si="9"/>
        <v>16.509999999999998</v>
      </c>
      <c r="L18" s="187">
        <f t="shared" si="10"/>
        <v>22.015555555555554</v>
      </c>
      <c r="M18" s="187">
        <f t="shared" si="11"/>
        <v>25.5</v>
      </c>
      <c r="N18" s="187" t="s">
        <v>510</v>
      </c>
      <c r="O18" s="187">
        <f t="shared" si="0"/>
        <v>22.7</v>
      </c>
      <c r="P18" s="187">
        <f t="shared" si="1"/>
        <v>3.446890305446038</v>
      </c>
      <c r="Q18" s="187">
        <f t="shared" si="2"/>
        <v>19.399999999999999</v>
      </c>
      <c r="R18" s="187">
        <f t="shared" si="3"/>
        <v>22.7</v>
      </c>
      <c r="S18" s="187">
        <f t="shared" si="4"/>
        <v>24.6</v>
      </c>
      <c r="T18" s="185">
        <f t="shared" si="5"/>
        <v>16.509999999999998</v>
      </c>
      <c r="U18" s="185">
        <f t="shared" si="6"/>
        <v>25.5</v>
      </c>
      <c r="W18" s="187">
        <v>17</v>
      </c>
      <c r="X18" s="187">
        <f t="shared" si="7"/>
        <v>0.56666666666666665</v>
      </c>
      <c r="Y18" s="188"/>
      <c r="Z18" s="188">
        <f t="shared" si="8"/>
        <v>56.666666666666664</v>
      </c>
      <c r="AA18" s="188">
        <v>82.7</v>
      </c>
      <c r="AC18" s="185">
        <v>82.7</v>
      </c>
    </row>
    <row r="19" spans="1:29" ht="30" x14ac:dyDescent="0.25">
      <c r="A19" s="159" t="s">
        <v>53</v>
      </c>
      <c r="B19" s="178">
        <v>138.1</v>
      </c>
      <c r="C19" s="178">
        <v>138.1</v>
      </c>
      <c r="D19" s="178">
        <v>131.69999999999999</v>
      </c>
      <c r="E19" s="178">
        <v>137.5</v>
      </c>
      <c r="F19" s="178">
        <v>122.5</v>
      </c>
      <c r="G19" s="178">
        <v>140.69999999999999</v>
      </c>
      <c r="H19" s="178">
        <v>133</v>
      </c>
      <c r="I19" s="178">
        <v>142.5</v>
      </c>
      <c r="J19" s="178">
        <v>129.5</v>
      </c>
      <c r="K19" s="173">
        <f t="shared" si="9"/>
        <v>122.5</v>
      </c>
      <c r="L19" s="173">
        <f t="shared" si="10"/>
        <v>134.84444444444443</v>
      </c>
      <c r="M19" s="173">
        <f t="shared" si="11"/>
        <v>142.5</v>
      </c>
      <c r="N19" s="173" t="s">
        <v>511</v>
      </c>
      <c r="O19" s="173">
        <f t="shared" si="0"/>
        <v>137.5</v>
      </c>
      <c r="P19" s="173">
        <f t="shared" si="1"/>
        <v>6.2787560693004911</v>
      </c>
      <c r="Q19" s="173">
        <f t="shared" si="2"/>
        <v>131.69999999999999</v>
      </c>
      <c r="R19" s="173">
        <f t="shared" si="3"/>
        <v>137.5</v>
      </c>
      <c r="S19" s="173">
        <f t="shared" si="4"/>
        <v>138.1</v>
      </c>
      <c r="T19" s="180">
        <f t="shared" si="5"/>
        <v>122.5</v>
      </c>
      <c r="U19" s="180">
        <f t="shared" si="6"/>
        <v>142.5</v>
      </c>
      <c r="W19" s="187">
        <v>18</v>
      </c>
      <c r="X19" s="187">
        <f t="shared" si="7"/>
        <v>0.6</v>
      </c>
      <c r="Y19" s="188"/>
      <c r="Z19" s="188">
        <f t="shared" si="8"/>
        <v>60</v>
      </c>
      <c r="AA19" s="188">
        <v>92.7</v>
      </c>
      <c r="AC19">
        <v>92.7</v>
      </c>
    </row>
    <row r="20" spans="1:29" ht="30" x14ac:dyDescent="0.25">
      <c r="A20" s="159" t="s">
        <v>60</v>
      </c>
      <c r="B20" s="178">
        <v>140.80000000000001</v>
      </c>
      <c r="C20" s="178">
        <v>132.9</v>
      </c>
      <c r="D20" s="178">
        <v>125.3</v>
      </c>
      <c r="E20" s="178">
        <v>115.8</v>
      </c>
      <c r="F20" s="178"/>
      <c r="G20" s="178"/>
      <c r="H20" s="178">
        <v>105</v>
      </c>
      <c r="I20" s="178">
        <v>127.9</v>
      </c>
      <c r="J20" s="178">
        <v>114.3</v>
      </c>
      <c r="K20" s="173">
        <f t="shared" si="9"/>
        <v>105</v>
      </c>
      <c r="L20" s="173">
        <f t="shared" si="10"/>
        <v>123.14285714285714</v>
      </c>
      <c r="M20" s="173">
        <f t="shared" si="11"/>
        <v>140.80000000000001</v>
      </c>
      <c r="N20" s="173" t="s">
        <v>523</v>
      </c>
      <c r="O20" s="173">
        <f t="shared" si="0"/>
        <v>125.3</v>
      </c>
      <c r="P20" s="173">
        <f t="shared" si="1"/>
        <v>12.21704507956775</v>
      </c>
      <c r="Q20" s="173">
        <f t="shared" si="2"/>
        <v>115.05</v>
      </c>
      <c r="R20" s="173">
        <f t="shared" si="3"/>
        <v>125.3</v>
      </c>
      <c r="S20" s="173">
        <f t="shared" si="4"/>
        <v>130.4</v>
      </c>
      <c r="T20" s="180">
        <f t="shared" si="5"/>
        <v>105</v>
      </c>
      <c r="U20" s="180">
        <f t="shared" si="6"/>
        <v>140.80000000000001</v>
      </c>
      <c r="W20" s="187">
        <v>19</v>
      </c>
      <c r="X20" s="187">
        <f t="shared" si="7"/>
        <v>0.6333333333333333</v>
      </c>
      <c r="Y20" s="188"/>
      <c r="Z20" s="188">
        <f t="shared" si="8"/>
        <v>63.333333333333329</v>
      </c>
      <c r="AA20" s="188">
        <v>136.9</v>
      </c>
      <c r="AC20">
        <v>136.9</v>
      </c>
    </row>
    <row r="21" spans="1:29" ht="30" x14ac:dyDescent="0.25">
      <c r="A21" s="159" t="s">
        <v>61</v>
      </c>
      <c r="B21" s="178">
        <v>3520</v>
      </c>
      <c r="C21" s="178">
        <v>3500</v>
      </c>
      <c r="D21" s="178">
        <v>3970</v>
      </c>
      <c r="E21" s="178">
        <v>3474</v>
      </c>
      <c r="F21" s="178">
        <v>3020</v>
      </c>
      <c r="G21" s="178">
        <v>3460</v>
      </c>
      <c r="H21" s="178"/>
      <c r="I21" s="178">
        <v>3560</v>
      </c>
      <c r="J21" s="178">
        <v>1858</v>
      </c>
      <c r="K21" s="173">
        <f t="shared" si="9"/>
        <v>1858</v>
      </c>
      <c r="L21" s="173">
        <f t="shared" si="10"/>
        <v>3295.25</v>
      </c>
      <c r="M21" s="173">
        <f t="shared" si="11"/>
        <v>3970</v>
      </c>
      <c r="N21" s="173" t="s">
        <v>512</v>
      </c>
      <c r="O21" s="173">
        <f t="shared" si="0"/>
        <v>3487</v>
      </c>
      <c r="P21" s="173">
        <f t="shared" si="1"/>
        <v>634.52563834275895</v>
      </c>
      <c r="Q21" s="173">
        <f t="shared" si="2"/>
        <v>3350</v>
      </c>
      <c r="R21" s="173">
        <f t="shared" si="3"/>
        <v>3487</v>
      </c>
      <c r="S21" s="173">
        <f t="shared" si="4"/>
        <v>3530</v>
      </c>
      <c r="T21" s="180">
        <f t="shared" si="5"/>
        <v>1858</v>
      </c>
      <c r="U21" s="180">
        <f t="shared" si="6"/>
        <v>3970</v>
      </c>
      <c r="W21" s="187">
        <v>20</v>
      </c>
      <c r="X21" s="187">
        <f t="shared" si="7"/>
        <v>0.66666666666666663</v>
      </c>
      <c r="Y21" s="188"/>
      <c r="Z21" s="188">
        <f t="shared" si="8"/>
        <v>66.666666666666657</v>
      </c>
      <c r="AA21" s="188">
        <v>140.80000000000001</v>
      </c>
      <c r="AC21">
        <v>140.80000000000001</v>
      </c>
    </row>
    <row r="22" spans="1:29" s="185" customFormat="1" ht="30" x14ac:dyDescent="0.25">
      <c r="A22" s="190" t="s">
        <v>62</v>
      </c>
      <c r="B22" s="191">
        <v>245</v>
      </c>
      <c r="C22" s="191">
        <v>508</v>
      </c>
      <c r="D22" s="191">
        <v>619</v>
      </c>
      <c r="E22" s="191">
        <v>509</v>
      </c>
      <c r="F22" s="191">
        <v>464</v>
      </c>
      <c r="G22" s="191">
        <v>528</v>
      </c>
      <c r="H22" s="191"/>
      <c r="I22" s="191">
        <v>552</v>
      </c>
      <c r="J22" s="191">
        <v>505</v>
      </c>
      <c r="K22" s="187">
        <f t="shared" si="9"/>
        <v>245</v>
      </c>
      <c r="L22" s="187">
        <f t="shared" si="10"/>
        <v>491.25</v>
      </c>
      <c r="M22" s="187">
        <f t="shared" si="11"/>
        <v>619</v>
      </c>
      <c r="N22" s="187" t="s">
        <v>513</v>
      </c>
      <c r="O22" s="187">
        <f t="shared" si="0"/>
        <v>508.5</v>
      </c>
      <c r="P22" s="187">
        <f t="shared" si="1"/>
        <v>109.23598308249896</v>
      </c>
      <c r="Q22" s="187">
        <f t="shared" si="2"/>
        <v>494.75</v>
      </c>
      <c r="R22" s="187">
        <f t="shared" si="3"/>
        <v>508.5</v>
      </c>
      <c r="S22" s="187">
        <f t="shared" si="4"/>
        <v>534</v>
      </c>
      <c r="T22" s="185">
        <f t="shared" si="5"/>
        <v>245</v>
      </c>
      <c r="U22" s="185">
        <f t="shared" si="6"/>
        <v>619</v>
      </c>
      <c r="W22" s="187">
        <v>21</v>
      </c>
      <c r="X22" s="187">
        <f t="shared" si="7"/>
        <v>0.7</v>
      </c>
      <c r="Y22" s="188"/>
      <c r="Z22" s="188">
        <f t="shared" si="8"/>
        <v>70</v>
      </c>
      <c r="AA22" s="188">
        <v>142.5</v>
      </c>
      <c r="AC22" s="185">
        <v>142.5</v>
      </c>
    </row>
    <row r="23" spans="1:29" ht="30" x14ac:dyDescent="0.25">
      <c r="A23" s="159" t="s">
        <v>63</v>
      </c>
      <c r="B23" s="178">
        <v>36.4</v>
      </c>
      <c r="C23" s="178">
        <v>35.299999999999997</v>
      </c>
      <c r="D23" s="178">
        <v>32.1</v>
      </c>
      <c r="E23" s="178">
        <v>34.480000000000004</v>
      </c>
      <c r="F23" s="178">
        <v>28.5</v>
      </c>
      <c r="G23" s="178">
        <v>33.5</v>
      </c>
      <c r="H23" s="178">
        <v>33.1</v>
      </c>
      <c r="I23" s="178">
        <v>34.9</v>
      </c>
      <c r="J23" s="178">
        <v>31.7</v>
      </c>
      <c r="K23" s="173">
        <f t="shared" si="9"/>
        <v>28.5</v>
      </c>
      <c r="L23" s="173">
        <f t="shared" si="10"/>
        <v>33.331111111111106</v>
      </c>
      <c r="M23" s="173">
        <f t="shared" si="11"/>
        <v>36.4</v>
      </c>
      <c r="N23" s="173" t="s">
        <v>514</v>
      </c>
      <c r="O23" s="173">
        <f t="shared" si="0"/>
        <v>33.5</v>
      </c>
      <c r="P23" s="173">
        <f t="shared" si="1"/>
        <v>2.363093546838785</v>
      </c>
      <c r="Q23" s="173">
        <f t="shared" si="2"/>
        <v>32.1</v>
      </c>
      <c r="R23" s="173">
        <f t="shared" si="3"/>
        <v>33.5</v>
      </c>
      <c r="S23" s="173">
        <f t="shared" si="4"/>
        <v>34.9</v>
      </c>
      <c r="T23" s="180">
        <f t="shared" si="5"/>
        <v>28.5</v>
      </c>
      <c r="U23" s="180">
        <f t="shared" si="6"/>
        <v>36.4</v>
      </c>
      <c r="W23" s="187">
        <v>22</v>
      </c>
      <c r="X23" s="187">
        <f t="shared" si="7"/>
        <v>0.73333333333333328</v>
      </c>
      <c r="Y23" s="188"/>
      <c r="Z23" s="188">
        <f t="shared" si="8"/>
        <v>73.333333333333329</v>
      </c>
      <c r="AA23" s="188">
        <v>432</v>
      </c>
      <c r="AC23">
        <v>432</v>
      </c>
    </row>
    <row r="24" spans="1:29" s="185" customFormat="1" ht="30" x14ac:dyDescent="0.25">
      <c r="A24" s="190" t="s">
        <v>64</v>
      </c>
      <c r="B24" s="191">
        <v>29.6</v>
      </c>
      <c r="C24" s="191">
        <v>29.9</v>
      </c>
      <c r="D24" s="191">
        <v>28.9</v>
      </c>
      <c r="E24" s="191">
        <v>30.339999999999996</v>
      </c>
      <c r="F24" s="191">
        <v>26.3</v>
      </c>
      <c r="G24" s="191">
        <v>30.1</v>
      </c>
      <c r="H24" s="191">
        <v>28.5</v>
      </c>
      <c r="I24" s="191">
        <v>45.3</v>
      </c>
      <c r="J24" s="191">
        <v>26.889999999999997</v>
      </c>
      <c r="K24" s="187">
        <f t="shared" si="9"/>
        <v>26.3</v>
      </c>
      <c r="L24" s="187">
        <f t="shared" si="10"/>
        <v>30.647777777777776</v>
      </c>
      <c r="M24" s="187">
        <f t="shared" si="11"/>
        <v>45.3</v>
      </c>
      <c r="N24" s="187" t="s">
        <v>515</v>
      </c>
      <c r="O24" s="187">
        <f t="shared" si="0"/>
        <v>29.6</v>
      </c>
      <c r="P24" s="187">
        <f t="shared" si="1"/>
        <v>5.6726443960858761</v>
      </c>
      <c r="Q24" s="187">
        <f t="shared" si="2"/>
        <v>28.5</v>
      </c>
      <c r="R24" s="187">
        <f t="shared" si="3"/>
        <v>29.6</v>
      </c>
      <c r="S24" s="187">
        <f t="shared" si="4"/>
        <v>30.1</v>
      </c>
      <c r="T24" s="185">
        <f t="shared" si="5"/>
        <v>26.3</v>
      </c>
      <c r="U24" s="185">
        <f t="shared" si="6"/>
        <v>45.3</v>
      </c>
      <c r="W24" s="187">
        <v>23</v>
      </c>
      <c r="X24" s="187">
        <f t="shared" si="7"/>
        <v>0.76666666666666672</v>
      </c>
      <c r="Y24" s="188"/>
      <c r="Z24" s="188">
        <f t="shared" si="8"/>
        <v>76.666666666666671</v>
      </c>
      <c r="AA24" s="188">
        <v>619</v>
      </c>
      <c r="AC24" s="185">
        <v>619</v>
      </c>
    </row>
    <row r="25" spans="1:29" ht="30" x14ac:dyDescent="0.25">
      <c r="A25" s="159" t="s">
        <v>19</v>
      </c>
      <c r="B25" s="178">
        <v>2990</v>
      </c>
      <c r="C25" s="178">
        <v>3320</v>
      </c>
      <c r="D25" s="178">
        <v>5730</v>
      </c>
      <c r="E25" s="178">
        <v>3235</v>
      </c>
      <c r="F25" s="178">
        <v>2840</v>
      </c>
      <c r="G25" s="178">
        <v>3400</v>
      </c>
      <c r="H25" s="178" t="s">
        <v>369</v>
      </c>
      <c r="I25" s="178" t="s">
        <v>370</v>
      </c>
      <c r="J25" s="178"/>
      <c r="K25" s="173">
        <f t="shared" si="9"/>
        <v>2840</v>
      </c>
      <c r="L25" s="173">
        <f t="shared" si="10"/>
        <v>3585.8333333333335</v>
      </c>
      <c r="M25" s="173">
        <f t="shared" si="11"/>
        <v>5730</v>
      </c>
      <c r="N25" s="173" t="s">
        <v>520</v>
      </c>
      <c r="O25" s="173">
        <f t="shared" si="0"/>
        <v>3277.5</v>
      </c>
      <c r="P25" s="173">
        <f t="shared" si="1"/>
        <v>1071.1695321781074</v>
      </c>
      <c r="Q25" s="173">
        <f t="shared" si="2"/>
        <v>3051.25</v>
      </c>
      <c r="R25" s="173">
        <f t="shared" si="3"/>
        <v>3277.5</v>
      </c>
      <c r="S25" s="173">
        <f t="shared" si="4"/>
        <v>3380</v>
      </c>
      <c r="T25" s="180">
        <f t="shared" si="5"/>
        <v>2840</v>
      </c>
      <c r="U25" s="180">
        <f t="shared" si="6"/>
        <v>5730</v>
      </c>
      <c r="W25" s="187">
        <v>24</v>
      </c>
      <c r="X25" s="187">
        <f t="shared" si="7"/>
        <v>0.8</v>
      </c>
      <c r="Y25" s="188"/>
      <c r="Z25" s="188">
        <f t="shared" si="8"/>
        <v>80</v>
      </c>
      <c r="AA25" s="188">
        <v>1115</v>
      </c>
      <c r="AC25">
        <v>1115</v>
      </c>
    </row>
    <row r="26" spans="1:29" ht="15.75" x14ac:dyDescent="0.25">
      <c r="A26" s="159" t="s">
        <v>20</v>
      </c>
      <c r="B26" s="178">
        <v>2175</v>
      </c>
      <c r="C26" s="178">
        <v>2132</v>
      </c>
      <c r="D26" s="178">
        <v>2220</v>
      </c>
      <c r="E26" s="178">
        <v>2097</v>
      </c>
      <c r="F26" s="178">
        <v>1627</v>
      </c>
      <c r="G26" s="178">
        <v>1813</v>
      </c>
      <c r="H26" s="178"/>
      <c r="I26" s="178">
        <v>2370</v>
      </c>
      <c r="J26" s="178">
        <v>2107</v>
      </c>
      <c r="K26" s="173">
        <f t="shared" si="9"/>
        <v>1627</v>
      </c>
      <c r="L26" s="173">
        <f t="shared" si="10"/>
        <v>2067.625</v>
      </c>
      <c r="M26" s="173">
        <f t="shared" si="11"/>
        <v>2370</v>
      </c>
      <c r="N26" s="173" t="s">
        <v>518</v>
      </c>
      <c r="O26" s="173">
        <f t="shared" si="0"/>
        <v>2119.5</v>
      </c>
      <c r="P26" s="173">
        <f t="shared" si="1"/>
        <v>236.55862305749318</v>
      </c>
      <c r="Q26" s="173">
        <f t="shared" si="2"/>
        <v>2026</v>
      </c>
      <c r="R26" s="173">
        <f t="shared" si="3"/>
        <v>2119.5</v>
      </c>
      <c r="S26" s="173">
        <f t="shared" si="4"/>
        <v>2186.25</v>
      </c>
      <c r="T26" s="180">
        <f t="shared" si="5"/>
        <v>1627</v>
      </c>
      <c r="U26" s="180">
        <f t="shared" si="6"/>
        <v>2370</v>
      </c>
      <c r="W26" s="187">
        <v>25</v>
      </c>
      <c r="X26" s="187">
        <f t="shared" si="7"/>
        <v>0.83333333333333337</v>
      </c>
      <c r="Y26" s="188"/>
      <c r="Z26" s="188">
        <f t="shared" si="8"/>
        <v>83.333333333333343</v>
      </c>
      <c r="AA26" s="188">
        <v>2135</v>
      </c>
      <c r="AC26">
        <v>2135</v>
      </c>
    </row>
    <row r="27" spans="1:29" s="185" customFormat="1" ht="15.75" x14ac:dyDescent="0.25">
      <c r="A27" s="190" t="s">
        <v>21</v>
      </c>
      <c r="B27" s="191">
        <v>2530</v>
      </c>
      <c r="C27" s="191">
        <v>1436</v>
      </c>
      <c r="D27" s="191">
        <v>1543</v>
      </c>
      <c r="E27" s="191">
        <v>1437</v>
      </c>
      <c r="F27" s="191">
        <v>1270</v>
      </c>
      <c r="G27" s="191">
        <v>1517</v>
      </c>
      <c r="H27" s="191"/>
      <c r="I27" s="191">
        <v>1725</v>
      </c>
      <c r="J27" s="191">
        <v>1588</v>
      </c>
      <c r="K27" s="187">
        <f t="shared" si="9"/>
        <v>1270</v>
      </c>
      <c r="L27" s="187">
        <f t="shared" si="10"/>
        <v>1630.75</v>
      </c>
      <c r="M27" s="187">
        <f t="shared" si="11"/>
        <v>2530</v>
      </c>
      <c r="N27" s="187" t="s">
        <v>521</v>
      </c>
      <c r="O27" s="187">
        <f t="shared" si="0"/>
        <v>1530</v>
      </c>
      <c r="P27" s="187">
        <f t="shared" si="1"/>
        <v>386.48738659883844</v>
      </c>
      <c r="Q27" s="187">
        <f t="shared" si="2"/>
        <v>1436.75</v>
      </c>
      <c r="R27" s="187">
        <f t="shared" si="3"/>
        <v>1530</v>
      </c>
      <c r="S27" s="187">
        <f t="shared" si="4"/>
        <v>1622.25</v>
      </c>
      <c r="T27" s="185">
        <f t="shared" si="5"/>
        <v>1270</v>
      </c>
      <c r="U27" s="185">
        <f t="shared" si="6"/>
        <v>2530</v>
      </c>
      <c r="W27" s="187">
        <v>26</v>
      </c>
      <c r="X27" s="187">
        <f t="shared" si="7"/>
        <v>0.8666666666666667</v>
      </c>
      <c r="Y27" s="188"/>
      <c r="Z27" s="188">
        <f t="shared" si="8"/>
        <v>86.666666666666671</v>
      </c>
      <c r="AA27" s="188">
        <v>2370</v>
      </c>
      <c r="AC27" s="185">
        <v>2370</v>
      </c>
    </row>
    <row r="28" spans="1:29" ht="15.75" x14ac:dyDescent="0.25">
      <c r="A28" s="159" t="s">
        <v>22</v>
      </c>
      <c r="B28" s="178">
        <v>1096</v>
      </c>
      <c r="C28" s="178">
        <v>474</v>
      </c>
      <c r="D28" s="178">
        <v>453</v>
      </c>
      <c r="E28" s="178">
        <v>337</v>
      </c>
      <c r="F28" s="178">
        <v>323</v>
      </c>
      <c r="G28" s="178">
        <v>375</v>
      </c>
      <c r="H28" s="178"/>
      <c r="I28" s="178">
        <v>1115</v>
      </c>
      <c r="J28" s="178">
        <v>964</v>
      </c>
      <c r="K28" s="173">
        <f t="shared" si="9"/>
        <v>323</v>
      </c>
      <c r="L28" s="173">
        <f t="shared" si="10"/>
        <v>642.125</v>
      </c>
      <c r="M28" s="173">
        <f t="shared" si="11"/>
        <v>1115</v>
      </c>
      <c r="N28" s="173" t="s">
        <v>524</v>
      </c>
      <c r="O28" s="173">
        <f t="shared" si="0"/>
        <v>463.5</v>
      </c>
      <c r="P28" s="173">
        <f t="shared" si="1"/>
        <v>351.23229492744542</v>
      </c>
      <c r="Q28" s="173">
        <f t="shared" si="2"/>
        <v>365.5</v>
      </c>
      <c r="R28" s="173">
        <f t="shared" si="3"/>
        <v>463.5</v>
      </c>
      <c r="S28" s="173">
        <f t="shared" si="4"/>
        <v>997</v>
      </c>
      <c r="T28" s="180">
        <f t="shared" si="5"/>
        <v>323</v>
      </c>
      <c r="U28" s="180">
        <f t="shared" si="6"/>
        <v>1115</v>
      </c>
      <c r="W28" s="187">
        <v>27</v>
      </c>
      <c r="X28" s="187">
        <f t="shared" si="7"/>
        <v>0.9</v>
      </c>
      <c r="Y28" s="188"/>
      <c r="Z28" s="188">
        <f t="shared" si="8"/>
        <v>90</v>
      </c>
      <c r="AA28" s="188">
        <v>2530</v>
      </c>
      <c r="AC28">
        <v>2530</v>
      </c>
    </row>
    <row r="29" spans="1:29" s="185" customFormat="1" ht="15.75" x14ac:dyDescent="0.25">
      <c r="A29" s="190" t="s">
        <v>23</v>
      </c>
      <c r="B29" s="191">
        <v>2135</v>
      </c>
      <c r="C29" s="191">
        <v>1008</v>
      </c>
      <c r="D29" s="191">
        <v>859</v>
      </c>
      <c r="E29" s="191">
        <v>640</v>
      </c>
      <c r="F29" s="191">
        <v>701</v>
      </c>
      <c r="G29" s="191">
        <v>769</v>
      </c>
      <c r="H29" s="191"/>
      <c r="I29" s="191">
        <v>1086</v>
      </c>
      <c r="J29" s="191">
        <v>1090</v>
      </c>
      <c r="K29" s="187">
        <f t="shared" si="9"/>
        <v>640</v>
      </c>
      <c r="L29" s="187">
        <f t="shared" si="10"/>
        <v>1036</v>
      </c>
      <c r="M29" s="187">
        <f t="shared" si="11"/>
        <v>2135</v>
      </c>
      <c r="N29" s="187" t="s">
        <v>525</v>
      </c>
      <c r="O29" s="187">
        <f t="shared" si="0"/>
        <v>933.5</v>
      </c>
      <c r="P29" s="187">
        <f t="shared" si="1"/>
        <v>475.94417439743614</v>
      </c>
      <c r="Q29" s="187">
        <f t="shared" si="2"/>
        <v>752</v>
      </c>
      <c r="R29" s="187">
        <f t="shared" si="3"/>
        <v>933.5</v>
      </c>
      <c r="S29" s="187">
        <f t="shared" si="4"/>
        <v>1087</v>
      </c>
      <c r="T29" s="185">
        <f t="shared" si="5"/>
        <v>640</v>
      </c>
      <c r="U29" s="185">
        <f t="shared" si="6"/>
        <v>2135</v>
      </c>
      <c r="W29" s="187">
        <v>28</v>
      </c>
      <c r="X29" s="187">
        <f t="shared" si="7"/>
        <v>0.93333333333333335</v>
      </c>
      <c r="Y29" s="188"/>
      <c r="Z29" s="188">
        <f t="shared" si="8"/>
        <v>93.333333333333329</v>
      </c>
      <c r="AA29" s="188">
        <v>3970</v>
      </c>
      <c r="AC29" s="185">
        <v>3970</v>
      </c>
    </row>
    <row r="30" spans="1:29" ht="15.75" x14ac:dyDescent="0.25">
      <c r="A30" s="159" t="s">
        <v>24</v>
      </c>
      <c r="B30" s="178">
        <v>257</v>
      </c>
      <c r="C30" s="178">
        <v>289</v>
      </c>
      <c r="D30" s="178">
        <v>349</v>
      </c>
      <c r="E30" s="178">
        <v>243</v>
      </c>
      <c r="F30" s="178">
        <v>268</v>
      </c>
      <c r="G30" s="178">
        <v>264</v>
      </c>
      <c r="H30" s="178"/>
      <c r="I30" s="178">
        <v>432</v>
      </c>
      <c r="J30" s="178">
        <v>225</v>
      </c>
      <c r="K30" s="173">
        <f t="shared" si="9"/>
        <v>225</v>
      </c>
      <c r="L30" s="173">
        <f t="shared" si="10"/>
        <v>290.875</v>
      </c>
      <c r="M30" s="173">
        <f t="shared" si="11"/>
        <v>432</v>
      </c>
      <c r="N30" s="173" t="s">
        <v>516</v>
      </c>
      <c r="O30" s="173">
        <f t="shared" si="0"/>
        <v>266</v>
      </c>
      <c r="P30" s="173">
        <f t="shared" si="1"/>
        <v>67.952583257949598</v>
      </c>
      <c r="Q30" s="173">
        <f t="shared" si="2"/>
        <v>253.5</v>
      </c>
      <c r="R30" s="173">
        <f t="shared" si="3"/>
        <v>266</v>
      </c>
      <c r="S30" s="173">
        <f t="shared" si="4"/>
        <v>304</v>
      </c>
      <c r="T30" s="180">
        <f t="shared" si="5"/>
        <v>225</v>
      </c>
      <c r="U30" s="180">
        <f t="shared" si="6"/>
        <v>432</v>
      </c>
      <c r="W30" s="187">
        <v>29</v>
      </c>
      <c r="X30" s="187">
        <f t="shared" si="7"/>
        <v>0.96666666666666667</v>
      </c>
      <c r="Y30" s="188"/>
      <c r="Z30" s="188">
        <f t="shared" si="8"/>
        <v>96.666666666666671</v>
      </c>
      <c r="AA30" s="188">
        <v>5730</v>
      </c>
      <c r="AC30">
        <v>5730</v>
      </c>
    </row>
    <row r="31" spans="1:29" ht="30" x14ac:dyDescent="0.25">
      <c r="A31" s="159" t="s">
        <v>25</v>
      </c>
      <c r="B31" s="178">
        <v>36</v>
      </c>
      <c r="C31" s="178">
        <v>36.200000000000003</v>
      </c>
      <c r="D31" s="178">
        <v>41.7</v>
      </c>
      <c r="E31" s="178">
        <v>36.299999999999997</v>
      </c>
      <c r="F31" s="178">
        <v>32</v>
      </c>
      <c r="G31" s="178">
        <v>36.4</v>
      </c>
      <c r="H31" s="178"/>
      <c r="I31" s="178">
        <v>38.6</v>
      </c>
      <c r="J31" s="178">
        <v>35.43</v>
      </c>
      <c r="K31" s="177">
        <f t="shared" si="9"/>
        <v>32</v>
      </c>
      <c r="L31" s="177">
        <f t="shared" si="10"/>
        <v>36.578749999999999</v>
      </c>
      <c r="M31" s="177">
        <f t="shared" si="11"/>
        <v>41.7</v>
      </c>
      <c r="N31" s="177" t="s">
        <v>526</v>
      </c>
      <c r="O31" s="177">
        <f t="shared" si="0"/>
        <v>36.25</v>
      </c>
      <c r="P31" s="177">
        <f t="shared" si="1"/>
        <v>2.7564285251545559</v>
      </c>
      <c r="Q31" s="177">
        <f t="shared" si="2"/>
        <v>35.857500000000002</v>
      </c>
      <c r="R31" s="177">
        <f t="shared" si="3"/>
        <v>36.25</v>
      </c>
      <c r="S31" s="177">
        <f t="shared" si="4"/>
        <v>36.950000000000003</v>
      </c>
      <c r="T31" s="181">
        <f t="shared" si="5"/>
        <v>32</v>
      </c>
      <c r="U31" s="181">
        <f t="shared" si="6"/>
        <v>41.7</v>
      </c>
      <c r="W31" s="187">
        <v>30</v>
      </c>
      <c r="X31" s="187">
        <f t="shared" si="7"/>
        <v>1</v>
      </c>
      <c r="Y31" s="188"/>
      <c r="Z31" s="188">
        <f t="shared" si="8"/>
        <v>100</v>
      </c>
      <c r="AA31" s="188">
        <v>7190</v>
      </c>
      <c r="AC31">
        <v>7190</v>
      </c>
    </row>
    <row r="32" spans="1:29" x14ac:dyDescent="0.25">
      <c r="W32" s="186"/>
      <c r="X32" s="186"/>
      <c r="Y32" s="185"/>
      <c r="Z32" s="185"/>
      <c r="AA32" s="185"/>
    </row>
    <row r="33" spans="2:27" x14ac:dyDescent="0.25">
      <c r="B33" t="s">
        <v>372</v>
      </c>
      <c r="W33" s="186"/>
      <c r="X33" s="186"/>
      <c r="Y33" s="185"/>
      <c r="Z33" s="185"/>
      <c r="AA33" s="185"/>
    </row>
    <row r="34" spans="2:27" x14ac:dyDescent="0.25">
      <c r="B34" t="s">
        <v>537</v>
      </c>
      <c r="C34" s="188">
        <f>MIN(B5:J6,B8:J8,B10:J10,B13:J15,B18:J18,B22:J22,B24:J24,B27:J27,B29:J29)</f>
        <v>16.509999999999998</v>
      </c>
      <c r="D34" s="172">
        <f>MIN(B7:J7,B9:J9,B11:J12,B16:J17,B19:J19,B21:J21,B23:J23,B26:J26,B28:J28,B31:J31)</f>
        <v>27.8</v>
      </c>
    </row>
    <row r="35" spans="2:27" x14ac:dyDescent="0.25">
      <c r="B35" t="s">
        <v>373</v>
      </c>
      <c r="C35" s="172">
        <f>AVERAGE(B5:J6,B8:J8,B10:J10,B13:J15,B18:J18,B22:J22,B24:J24,B27:J27,B29:J29)</f>
        <v>755.17178947368427</v>
      </c>
      <c r="D35" s="172">
        <f>AVERAGE(B7:J7,B9:J9,B11:J12,B16:J17,B19:J19,B21:J21,B23:J23,B26:J26,B28:J28,B31:J31)</f>
        <v>545.34442105263156</v>
      </c>
    </row>
    <row r="36" spans="2:27" x14ac:dyDescent="0.25">
      <c r="B36" t="s">
        <v>374</v>
      </c>
      <c r="C36" s="172">
        <f>MAX(B5:J6,B8:J8,B10:J10,B13:J15,B18:J18,B22:J22,B24:J24,B27:J27,B29:J29)</f>
        <v>7190</v>
      </c>
      <c r="D36" s="172">
        <f>MAX(B7:J7,B9:J9,B11:J12,B16:J17,B19:J19,B21:J21,B23:J23,B26:J26,B28:J28,B31:J31)</f>
        <v>3970</v>
      </c>
    </row>
    <row r="37" spans="2:27" x14ac:dyDescent="0.25">
      <c r="C37" t="s">
        <v>538</v>
      </c>
      <c r="D37" t="s">
        <v>539</v>
      </c>
    </row>
  </sheetData>
  <sortState ref="AC2:AC31">
    <sortCondition ref="AC2:AC31"/>
  </sortState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32"/>
  <sheetViews>
    <sheetView zoomScale="80" zoomScaleNormal="80" workbookViewId="0">
      <selection sqref="A1:A1048576"/>
    </sheetView>
  </sheetViews>
  <sheetFormatPr defaultRowHeight="15.75" x14ac:dyDescent="0.25"/>
  <cols>
    <col min="1" max="1" width="29.85546875" style="112" customWidth="1"/>
    <col min="2" max="2" width="15" style="14" bestFit="1" customWidth="1"/>
    <col min="3" max="4" width="15" bestFit="1" customWidth="1"/>
    <col min="5" max="5" width="9.7109375" customWidth="1"/>
    <col min="19" max="19" width="18.28515625" customWidth="1"/>
  </cols>
  <sheetData>
    <row r="1" spans="1:19" x14ac:dyDescent="0.25">
      <c r="A1" s="107"/>
      <c r="B1" s="230" t="s">
        <v>0</v>
      </c>
      <c r="C1" s="231"/>
      <c r="D1" s="232"/>
      <c r="E1" s="233" t="s">
        <v>1</v>
      </c>
      <c r="F1" s="233"/>
      <c r="G1" s="233"/>
      <c r="H1" s="234" t="s">
        <v>4</v>
      </c>
      <c r="I1" s="234"/>
      <c r="J1" s="234"/>
      <c r="K1" s="235" t="s">
        <v>6</v>
      </c>
      <c r="L1" s="235"/>
      <c r="M1" s="235"/>
      <c r="N1" s="233" t="s">
        <v>5</v>
      </c>
      <c r="O1" s="233"/>
      <c r="P1" s="233"/>
    </row>
    <row r="2" spans="1:19" x14ac:dyDescent="0.25">
      <c r="B2" s="124">
        <v>44105</v>
      </c>
      <c r="C2" s="124">
        <v>44136</v>
      </c>
      <c r="D2" s="124">
        <v>44166</v>
      </c>
      <c r="E2" s="124">
        <v>44105</v>
      </c>
      <c r="F2" s="124">
        <v>44136</v>
      </c>
      <c r="G2" s="124">
        <v>44166</v>
      </c>
      <c r="H2" s="124">
        <v>44105</v>
      </c>
      <c r="I2" s="124">
        <v>44136</v>
      </c>
      <c r="J2" s="124">
        <v>44166</v>
      </c>
      <c r="K2" s="124">
        <v>44105</v>
      </c>
      <c r="L2" s="124">
        <v>44136</v>
      </c>
      <c r="M2" s="124">
        <v>44166</v>
      </c>
      <c r="N2" s="124">
        <v>44105</v>
      </c>
      <c r="O2" s="124">
        <v>44136</v>
      </c>
      <c r="P2" s="124">
        <v>44166</v>
      </c>
    </row>
    <row r="3" spans="1:19" x14ac:dyDescent="0.25">
      <c r="A3" s="122" t="s">
        <v>31</v>
      </c>
      <c r="B3" s="2" t="s">
        <v>32</v>
      </c>
      <c r="C3" s="2" t="s">
        <v>78</v>
      </c>
      <c r="D3" s="2" t="s">
        <v>105</v>
      </c>
      <c r="E3" s="3">
        <v>5.01</v>
      </c>
      <c r="F3" s="3">
        <v>5.44</v>
      </c>
      <c r="G3" s="3">
        <v>5.4</v>
      </c>
      <c r="H3" s="3">
        <v>19.7</v>
      </c>
      <c r="I3" s="3">
        <v>19.7</v>
      </c>
      <c r="J3" s="3">
        <v>19.8</v>
      </c>
      <c r="K3" s="3">
        <v>2.19</v>
      </c>
      <c r="L3" s="3">
        <v>2.41</v>
      </c>
      <c r="M3" s="3">
        <v>2.2799999999999998</v>
      </c>
      <c r="N3" s="3">
        <v>24.4</v>
      </c>
      <c r="O3" s="3">
        <v>26.7</v>
      </c>
      <c r="P3" s="3">
        <v>25.5</v>
      </c>
    </row>
    <row r="4" spans="1:19" x14ac:dyDescent="0.25">
      <c r="A4" s="122" t="s">
        <v>34</v>
      </c>
      <c r="B4" s="2" t="s">
        <v>33</v>
      </c>
      <c r="C4" s="2" t="s">
        <v>79</v>
      </c>
      <c r="D4" s="2" t="s">
        <v>106</v>
      </c>
      <c r="E4" s="3">
        <v>5.26</v>
      </c>
      <c r="F4" s="3">
        <v>5.52</v>
      </c>
      <c r="G4" s="3">
        <v>5.58</v>
      </c>
      <c r="H4" s="3">
        <v>19.2</v>
      </c>
      <c r="I4" s="3">
        <v>19.100000000000001</v>
      </c>
      <c r="J4" s="3">
        <v>19.600000000000001</v>
      </c>
      <c r="K4" s="3">
        <v>1.52</v>
      </c>
      <c r="L4" s="3">
        <v>3.44</v>
      </c>
      <c r="M4" s="3">
        <v>1.88</v>
      </c>
      <c r="N4" s="3">
        <v>16.7</v>
      </c>
      <c r="O4" s="3">
        <v>37.799999999999997</v>
      </c>
      <c r="P4" s="3">
        <v>21.1</v>
      </c>
    </row>
    <row r="5" spans="1:19" x14ac:dyDescent="0.25">
      <c r="A5" s="122" t="s">
        <v>43</v>
      </c>
      <c r="B5" s="5" t="s">
        <v>44</v>
      </c>
      <c r="C5" s="18" t="s">
        <v>84</v>
      </c>
      <c r="D5" s="19" t="s">
        <v>86</v>
      </c>
      <c r="E5" s="7">
        <v>4.9800000000000004</v>
      </c>
      <c r="F5" s="7">
        <v>5.1100000000000003</v>
      </c>
      <c r="G5" s="7">
        <v>5.38</v>
      </c>
      <c r="H5" s="7">
        <v>19.3</v>
      </c>
      <c r="I5" s="7">
        <v>19.399999999999999</v>
      </c>
      <c r="J5" s="7">
        <v>19.100000000000001</v>
      </c>
      <c r="K5" s="7">
        <v>1.64</v>
      </c>
      <c r="L5" s="7">
        <v>6.68</v>
      </c>
      <c r="M5" s="7">
        <v>7.02</v>
      </c>
      <c r="N5" s="7">
        <v>17.8</v>
      </c>
      <c r="O5" s="7">
        <v>74.099999999999994</v>
      </c>
      <c r="P5" s="7">
        <v>78</v>
      </c>
    </row>
    <row r="6" spans="1:19" x14ac:dyDescent="0.25">
      <c r="A6" s="123" t="s">
        <v>18</v>
      </c>
      <c r="B6" s="2" t="s">
        <v>3</v>
      </c>
      <c r="C6" s="2" t="s">
        <v>65</v>
      </c>
      <c r="D6" s="2" t="s">
        <v>92</v>
      </c>
      <c r="E6" s="2">
        <v>6.5</v>
      </c>
      <c r="F6" s="2">
        <v>6.61</v>
      </c>
      <c r="G6" s="2">
        <v>6.74</v>
      </c>
      <c r="H6" s="2">
        <v>19.5</v>
      </c>
      <c r="I6" s="2">
        <v>19.600000000000001</v>
      </c>
      <c r="J6" s="2">
        <v>19.7</v>
      </c>
      <c r="K6" s="2">
        <v>0.12</v>
      </c>
      <c r="L6" s="2">
        <v>0.25</v>
      </c>
      <c r="M6" s="2">
        <v>0.23</v>
      </c>
      <c r="N6" s="3">
        <v>1.3</v>
      </c>
      <c r="O6" s="3">
        <v>2.7</v>
      </c>
      <c r="P6" s="3">
        <v>2.5</v>
      </c>
    </row>
    <row r="7" spans="1:19" x14ac:dyDescent="0.25">
      <c r="A7" s="122" t="s">
        <v>26</v>
      </c>
      <c r="B7" s="2" t="s">
        <v>14</v>
      </c>
      <c r="C7" s="2" t="s">
        <v>73</v>
      </c>
      <c r="D7" s="2" t="s">
        <v>100</v>
      </c>
      <c r="E7" s="3">
        <v>5.36</v>
      </c>
      <c r="F7" s="3">
        <v>5.85</v>
      </c>
      <c r="G7" s="3">
        <v>5.9</v>
      </c>
      <c r="H7" s="3">
        <v>17.2</v>
      </c>
      <c r="I7" s="3">
        <v>17.600000000000001</v>
      </c>
      <c r="J7" s="3">
        <v>17.7</v>
      </c>
      <c r="K7" s="3">
        <v>0.2</v>
      </c>
      <c r="L7" s="3">
        <v>0.1</v>
      </c>
      <c r="M7" s="3">
        <v>0.23</v>
      </c>
      <c r="N7" s="3">
        <v>2.1</v>
      </c>
      <c r="O7" s="3">
        <v>1.1000000000000001</v>
      </c>
      <c r="P7" s="3">
        <v>2.5</v>
      </c>
    </row>
    <row r="8" spans="1:19" x14ac:dyDescent="0.25">
      <c r="A8" s="122" t="s">
        <v>27</v>
      </c>
      <c r="B8" s="2" t="s">
        <v>15</v>
      </c>
      <c r="C8" s="2" t="s">
        <v>74</v>
      </c>
      <c r="D8" s="2" t="s">
        <v>101</v>
      </c>
      <c r="E8" s="3">
        <v>5.05</v>
      </c>
      <c r="F8" s="3">
        <v>5.15</v>
      </c>
      <c r="G8" s="3">
        <v>5.13</v>
      </c>
      <c r="H8" s="3">
        <v>19.2</v>
      </c>
      <c r="I8" s="3">
        <v>18.7</v>
      </c>
      <c r="J8" s="3">
        <v>18.7</v>
      </c>
      <c r="K8" s="3">
        <v>1.76</v>
      </c>
      <c r="L8" s="3">
        <v>1.75</v>
      </c>
      <c r="M8" s="3">
        <v>1.62</v>
      </c>
      <c r="N8" s="3">
        <v>19.5</v>
      </c>
      <c r="O8" s="3">
        <v>19</v>
      </c>
      <c r="P8" s="3">
        <v>17.7</v>
      </c>
    </row>
    <row r="9" spans="1:19" x14ac:dyDescent="0.25">
      <c r="A9" s="122" t="s">
        <v>28</v>
      </c>
      <c r="B9" s="2" t="s">
        <v>16</v>
      </c>
      <c r="C9" s="2" t="s">
        <v>75</v>
      </c>
      <c r="D9" s="2" t="s">
        <v>102</v>
      </c>
      <c r="E9" s="3">
        <v>5.9</v>
      </c>
      <c r="F9" s="3">
        <v>6.14</v>
      </c>
      <c r="G9" s="3">
        <v>6.13</v>
      </c>
      <c r="H9" s="3">
        <v>18.8</v>
      </c>
      <c r="I9" s="3">
        <v>18.8</v>
      </c>
      <c r="J9" s="3">
        <v>18.7</v>
      </c>
      <c r="K9" s="3">
        <v>0.16</v>
      </c>
      <c r="L9" s="3">
        <v>0.26</v>
      </c>
      <c r="M9" s="3">
        <v>0.19</v>
      </c>
      <c r="N9" s="3">
        <v>1.7</v>
      </c>
      <c r="O9" s="3">
        <v>2.8</v>
      </c>
      <c r="P9" s="3">
        <v>7</v>
      </c>
      <c r="R9" s="8"/>
      <c r="S9" s="10" t="s">
        <v>36</v>
      </c>
    </row>
    <row r="10" spans="1:19" x14ac:dyDescent="0.25">
      <c r="A10" s="122" t="s">
        <v>29</v>
      </c>
      <c r="B10" s="2" t="s">
        <v>17</v>
      </c>
      <c r="C10" s="2" t="s">
        <v>76</v>
      </c>
      <c r="D10" s="2" t="s">
        <v>103</v>
      </c>
      <c r="E10" s="3">
        <v>5.43</v>
      </c>
      <c r="F10" s="3">
        <v>5.41</v>
      </c>
      <c r="G10" s="3">
        <v>5.32</v>
      </c>
      <c r="H10" s="3">
        <v>18.3</v>
      </c>
      <c r="I10" s="3">
        <v>18.5</v>
      </c>
      <c r="J10" s="3">
        <v>19</v>
      </c>
      <c r="K10" s="3">
        <v>0.42</v>
      </c>
      <c r="L10" s="3">
        <v>0.23</v>
      </c>
      <c r="M10" s="3">
        <v>0.48</v>
      </c>
      <c r="N10" s="3">
        <v>4.5999999999999996</v>
      </c>
      <c r="O10" s="3">
        <v>2.5</v>
      </c>
      <c r="P10" s="3">
        <v>5.3</v>
      </c>
    </row>
    <row r="11" spans="1:19" x14ac:dyDescent="0.25">
      <c r="A11" s="122" t="s">
        <v>30</v>
      </c>
      <c r="B11" s="2" t="s">
        <v>2</v>
      </c>
      <c r="C11" s="2" t="s">
        <v>77</v>
      </c>
      <c r="D11" s="2" t="s">
        <v>104</v>
      </c>
      <c r="E11" s="3">
        <v>5.82</v>
      </c>
      <c r="F11" s="3">
        <v>6.38</v>
      </c>
      <c r="G11" s="3">
        <v>6.48</v>
      </c>
      <c r="H11" s="3">
        <v>17.8</v>
      </c>
      <c r="I11" s="3">
        <v>17.899999999999999</v>
      </c>
      <c r="J11" s="3">
        <v>18</v>
      </c>
      <c r="K11" s="3">
        <v>0.2</v>
      </c>
      <c r="L11" s="3">
        <v>0.19</v>
      </c>
      <c r="M11" s="3">
        <v>0.16</v>
      </c>
      <c r="N11" s="3">
        <v>2.1</v>
      </c>
      <c r="O11" s="3">
        <v>2</v>
      </c>
      <c r="P11" s="3">
        <v>1.7</v>
      </c>
    </row>
    <row r="12" spans="1:19" x14ac:dyDescent="0.25">
      <c r="A12" s="122" t="s">
        <v>35</v>
      </c>
      <c r="B12" s="17"/>
      <c r="C12" s="2" t="s">
        <v>80</v>
      </c>
      <c r="D12" s="17"/>
      <c r="E12" s="9"/>
      <c r="F12" s="4">
        <v>5.23</v>
      </c>
      <c r="G12" s="9"/>
      <c r="H12" s="9"/>
      <c r="I12" s="4">
        <v>18.5</v>
      </c>
      <c r="J12" s="9"/>
      <c r="K12" s="9"/>
      <c r="L12" s="4">
        <v>1.58</v>
      </c>
      <c r="M12" s="9"/>
      <c r="N12" s="9"/>
      <c r="O12" s="4">
        <v>17.100000000000001</v>
      </c>
      <c r="P12" s="9"/>
    </row>
    <row r="13" spans="1:19" x14ac:dyDescent="0.25">
      <c r="A13" s="122" t="s">
        <v>37</v>
      </c>
      <c r="B13" s="5" t="s">
        <v>38</v>
      </c>
      <c r="C13" s="2" t="s">
        <v>81</v>
      </c>
      <c r="D13" s="5" t="s">
        <v>107</v>
      </c>
      <c r="E13" s="4">
        <v>5.39</v>
      </c>
      <c r="F13" s="4">
        <v>5.42</v>
      </c>
      <c r="G13" s="4">
        <v>5.62</v>
      </c>
      <c r="H13" s="4">
        <v>18.3</v>
      </c>
      <c r="I13" s="4">
        <v>18.2</v>
      </c>
      <c r="J13" s="4">
        <v>18</v>
      </c>
      <c r="K13" s="4">
        <v>2.75</v>
      </c>
      <c r="L13" s="4">
        <v>3.67</v>
      </c>
      <c r="M13" s="4">
        <v>3.53</v>
      </c>
      <c r="N13" s="4">
        <v>29.5</v>
      </c>
      <c r="O13" s="4">
        <v>39.4</v>
      </c>
      <c r="P13" s="4">
        <v>37.9</v>
      </c>
    </row>
    <row r="14" spans="1:19" x14ac:dyDescent="0.25">
      <c r="A14" s="122" t="s">
        <v>41</v>
      </c>
      <c r="B14" s="5" t="s">
        <v>39</v>
      </c>
      <c r="C14" s="2" t="s">
        <v>82</v>
      </c>
      <c r="D14" s="5" t="s">
        <v>32</v>
      </c>
      <c r="E14" s="4">
        <v>5.28</v>
      </c>
      <c r="F14" s="4">
        <v>5.24</v>
      </c>
      <c r="G14" s="4">
        <v>5.51</v>
      </c>
      <c r="H14" s="4">
        <v>17.3</v>
      </c>
      <c r="I14" s="4">
        <v>17.5</v>
      </c>
      <c r="J14" s="4">
        <v>17.399999999999999</v>
      </c>
      <c r="K14" s="4">
        <v>3.72</v>
      </c>
      <c r="L14" s="4">
        <v>3.98</v>
      </c>
      <c r="M14" s="4">
        <v>3.68</v>
      </c>
      <c r="N14" s="4">
        <v>39.200000000000003</v>
      </c>
      <c r="O14" s="4">
        <v>42.2</v>
      </c>
      <c r="P14" s="4">
        <v>39.200000000000003</v>
      </c>
    </row>
    <row r="15" spans="1:19" x14ac:dyDescent="0.25">
      <c r="A15" s="122" t="s">
        <v>42</v>
      </c>
      <c r="B15" s="5" t="s">
        <v>40</v>
      </c>
      <c r="C15" s="2" t="s">
        <v>83</v>
      </c>
      <c r="D15" s="5" t="s">
        <v>108</v>
      </c>
      <c r="E15" s="4">
        <v>6.49</v>
      </c>
      <c r="F15" s="4">
        <v>6.08</v>
      </c>
      <c r="G15" s="4">
        <v>6.25</v>
      </c>
      <c r="H15" s="4">
        <v>16.600000000000001</v>
      </c>
      <c r="I15" s="4">
        <v>17.899999999999999</v>
      </c>
      <c r="J15" s="4">
        <v>17.600000000000001</v>
      </c>
      <c r="K15" s="4">
        <v>0.53</v>
      </c>
      <c r="L15" s="4">
        <v>0.84</v>
      </c>
      <c r="M15" s="4">
        <v>4.05</v>
      </c>
      <c r="N15" s="4">
        <v>3.5</v>
      </c>
      <c r="O15" s="4">
        <v>9</v>
      </c>
      <c r="P15" s="4">
        <v>43.3</v>
      </c>
    </row>
    <row r="16" spans="1:19" x14ac:dyDescent="0.25">
      <c r="A16" s="122" t="s">
        <v>46</v>
      </c>
      <c r="B16" s="5" t="s">
        <v>45</v>
      </c>
      <c r="C16" s="18" t="s">
        <v>85</v>
      </c>
      <c r="D16" s="19" t="s">
        <v>109</v>
      </c>
      <c r="E16" s="7">
        <v>11.89</v>
      </c>
      <c r="F16" s="7">
        <v>11.89</v>
      </c>
      <c r="G16" s="7">
        <v>11.61</v>
      </c>
      <c r="H16" s="7">
        <v>17.8</v>
      </c>
      <c r="I16" s="7">
        <v>18</v>
      </c>
      <c r="J16" s="7">
        <v>17.399999999999999</v>
      </c>
      <c r="K16" s="7">
        <v>0.49</v>
      </c>
      <c r="L16" s="7">
        <v>2.75</v>
      </c>
      <c r="M16" s="7">
        <v>6.76</v>
      </c>
      <c r="N16" s="7">
        <v>5.2</v>
      </c>
      <c r="O16" s="7">
        <v>29.6</v>
      </c>
      <c r="P16" s="7">
        <v>72.400000000000006</v>
      </c>
    </row>
    <row r="17" spans="1:19" x14ac:dyDescent="0.25">
      <c r="A17" s="122" t="s">
        <v>47</v>
      </c>
      <c r="B17" s="5" t="s">
        <v>48</v>
      </c>
      <c r="C17" s="18" t="s">
        <v>86</v>
      </c>
      <c r="D17" s="19" t="s">
        <v>110</v>
      </c>
      <c r="E17" s="19">
        <v>5.88</v>
      </c>
      <c r="F17" s="19">
        <v>6.09</v>
      </c>
      <c r="G17" s="19">
        <v>6.23</v>
      </c>
      <c r="H17" s="19">
        <v>18.100000000000001</v>
      </c>
      <c r="I17" s="19">
        <v>18</v>
      </c>
      <c r="J17" s="19">
        <v>17.899999999999999</v>
      </c>
      <c r="K17" s="19">
        <v>0.13</v>
      </c>
      <c r="L17" s="19">
        <v>0.16</v>
      </c>
      <c r="M17" s="19">
        <v>0.15</v>
      </c>
      <c r="N17" s="19">
        <v>1.4</v>
      </c>
      <c r="O17" s="19">
        <v>1.7</v>
      </c>
      <c r="P17" s="19">
        <v>1.6</v>
      </c>
    </row>
    <row r="18" spans="1:19" x14ac:dyDescent="0.25">
      <c r="A18" s="122" t="s">
        <v>49</v>
      </c>
      <c r="B18" s="5" t="s">
        <v>50</v>
      </c>
      <c r="C18" s="18" t="s">
        <v>84</v>
      </c>
      <c r="D18" s="18" t="s">
        <v>111</v>
      </c>
      <c r="E18" s="20">
        <v>4.96</v>
      </c>
      <c r="F18" s="21">
        <v>4.79</v>
      </c>
      <c r="G18" s="18">
        <v>5.78</v>
      </c>
      <c r="H18" s="20">
        <v>18</v>
      </c>
      <c r="I18" s="21">
        <v>17.7</v>
      </c>
      <c r="J18" s="18">
        <v>17.8</v>
      </c>
      <c r="K18" s="20">
        <v>3.87</v>
      </c>
      <c r="L18" s="21">
        <v>3.44</v>
      </c>
      <c r="M18" s="18">
        <v>4.18</v>
      </c>
      <c r="N18" s="22">
        <v>41.9</v>
      </c>
      <c r="O18" s="21">
        <v>45.7</v>
      </c>
      <c r="P18" s="18">
        <v>45.2</v>
      </c>
    </row>
    <row r="19" spans="1:19" x14ac:dyDescent="0.25">
      <c r="A19" s="122" t="s">
        <v>51</v>
      </c>
      <c r="B19" s="5" t="s">
        <v>52</v>
      </c>
      <c r="C19" s="18" t="s">
        <v>87</v>
      </c>
      <c r="D19" s="18" t="s">
        <v>112</v>
      </c>
      <c r="E19" s="20">
        <v>5.48</v>
      </c>
      <c r="F19" s="21">
        <v>5.5</v>
      </c>
      <c r="G19" s="18">
        <v>5.53</v>
      </c>
      <c r="H19" s="20">
        <v>17</v>
      </c>
      <c r="I19" s="21">
        <v>16.600000000000001</v>
      </c>
      <c r="J19" s="18">
        <v>16.899999999999999</v>
      </c>
      <c r="K19" s="20">
        <v>6.4</v>
      </c>
      <c r="L19" s="21">
        <v>5.89</v>
      </c>
      <c r="M19" s="18">
        <v>5.91</v>
      </c>
      <c r="N19" s="22">
        <v>67.5</v>
      </c>
      <c r="O19" s="21">
        <v>61.9</v>
      </c>
      <c r="P19" s="18">
        <v>62.7</v>
      </c>
    </row>
    <row r="20" spans="1:19" x14ac:dyDescent="0.25">
      <c r="A20" s="122" t="s">
        <v>53</v>
      </c>
      <c r="B20" s="5" t="s">
        <v>54</v>
      </c>
      <c r="C20" s="5" t="s">
        <v>54</v>
      </c>
      <c r="D20" s="5" t="s">
        <v>113</v>
      </c>
      <c r="E20" s="93">
        <v>6.48</v>
      </c>
      <c r="F20" s="18">
        <v>6.39</v>
      </c>
      <c r="G20" s="18">
        <v>6.57</v>
      </c>
      <c r="H20" s="20">
        <v>17.899999999999999</v>
      </c>
      <c r="I20" s="21">
        <v>18.100000000000001</v>
      </c>
      <c r="J20" s="18">
        <v>17.8</v>
      </c>
      <c r="K20" s="20">
        <v>0.1</v>
      </c>
      <c r="L20" s="21">
        <v>0.12</v>
      </c>
      <c r="M20" s="18">
        <v>0.17</v>
      </c>
      <c r="N20" s="20">
        <v>1.1000000000000001</v>
      </c>
      <c r="O20" s="21">
        <v>1.3</v>
      </c>
      <c r="P20" s="18">
        <v>1.8</v>
      </c>
    </row>
    <row r="21" spans="1:19" ht="15.95" customHeight="1" x14ac:dyDescent="0.25">
      <c r="A21" s="122" t="s">
        <v>60</v>
      </c>
      <c r="B21" s="5" t="s">
        <v>55</v>
      </c>
      <c r="C21" s="18" t="s">
        <v>88</v>
      </c>
      <c r="D21" s="18" t="s">
        <v>114</v>
      </c>
      <c r="E21" s="20">
        <v>6.19</v>
      </c>
      <c r="F21" s="21">
        <v>6.37</v>
      </c>
      <c r="G21" s="18">
        <v>6.5</v>
      </c>
      <c r="H21" s="20">
        <v>16.600000000000001</v>
      </c>
      <c r="I21" s="21">
        <v>17.3</v>
      </c>
      <c r="J21" s="18">
        <v>17</v>
      </c>
      <c r="K21" s="20">
        <v>1.02</v>
      </c>
      <c r="L21" s="21">
        <v>1.1399999999999999</v>
      </c>
      <c r="M21" s="18">
        <v>1.69</v>
      </c>
      <c r="N21" s="22">
        <v>10.5</v>
      </c>
      <c r="O21" s="21">
        <v>12</v>
      </c>
      <c r="P21" s="18">
        <v>17.7</v>
      </c>
    </row>
    <row r="22" spans="1:19" x14ac:dyDescent="0.25">
      <c r="A22" s="122" t="s">
        <v>61</v>
      </c>
      <c r="B22" s="5" t="s">
        <v>56</v>
      </c>
      <c r="C22" s="5" t="s">
        <v>89</v>
      </c>
      <c r="D22" s="5" t="s">
        <v>115</v>
      </c>
      <c r="E22" s="20">
        <v>6.91</v>
      </c>
      <c r="F22" s="15">
        <v>6.85</v>
      </c>
      <c r="G22" s="15">
        <v>6.81</v>
      </c>
      <c r="H22" s="20">
        <v>18.7</v>
      </c>
      <c r="I22" s="15">
        <v>18.7</v>
      </c>
      <c r="J22" s="15">
        <v>18.7</v>
      </c>
      <c r="K22" s="20">
        <v>0.09</v>
      </c>
      <c r="L22" s="15">
        <v>0.14000000000000001</v>
      </c>
      <c r="M22" s="15">
        <v>0.12</v>
      </c>
      <c r="N22" s="22">
        <v>1</v>
      </c>
      <c r="O22" s="15">
        <v>1.5</v>
      </c>
      <c r="P22" s="15">
        <v>1.3</v>
      </c>
    </row>
    <row r="23" spans="1:19" ht="15.75" customHeight="1" x14ac:dyDescent="0.25">
      <c r="A23" s="122" t="s">
        <v>62</v>
      </c>
      <c r="B23" s="5" t="s">
        <v>57</v>
      </c>
      <c r="C23" s="5" t="s">
        <v>90</v>
      </c>
      <c r="D23" s="5" t="s">
        <v>116</v>
      </c>
      <c r="E23" s="20">
        <v>7.04</v>
      </c>
      <c r="F23" s="15">
        <v>7.26</v>
      </c>
      <c r="G23" s="15">
        <v>6.99</v>
      </c>
      <c r="H23" s="20">
        <v>17.5</v>
      </c>
      <c r="I23" s="15">
        <v>17.899999999999999</v>
      </c>
      <c r="J23" s="15">
        <v>18.7</v>
      </c>
      <c r="K23" s="20">
        <v>0.27</v>
      </c>
      <c r="L23" s="15">
        <v>0.14000000000000001</v>
      </c>
      <c r="M23" s="15">
        <v>1.3</v>
      </c>
      <c r="N23" s="22">
        <v>2.9</v>
      </c>
      <c r="O23" s="15">
        <v>1.5</v>
      </c>
      <c r="P23" s="15">
        <v>14.1</v>
      </c>
    </row>
    <row r="24" spans="1:19" x14ac:dyDescent="0.25">
      <c r="A24" s="122" t="s">
        <v>63</v>
      </c>
      <c r="B24" s="5" t="s">
        <v>58</v>
      </c>
      <c r="C24" s="5" t="s">
        <v>14</v>
      </c>
      <c r="D24" s="5" t="s">
        <v>117</v>
      </c>
      <c r="E24" s="20">
        <v>6.41</v>
      </c>
      <c r="F24" s="15">
        <v>5.77</v>
      </c>
      <c r="G24" s="15">
        <v>6.17</v>
      </c>
      <c r="H24" s="20">
        <v>17.7</v>
      </c>
      <c r="I24" s="15">
        <v>17.7</v>
      </c>
      <c r="J24" s="15">
        <v>17.899999999999999</v>
      </c>
      <c r="K24" s="20">
        <v>3.28</v>
      </c>
      <c r="L24" s="15">
        <v>0.49</v>
      </c>
      <c r="M24" s="15">
        <v>1.01</v>
      </c>
      <c r="N24" s="22">
        <v>35.299999999999997</v>
      </c>
      <c r="O24" s="15">
        <v>6.6</v>
      </c>
      <c r="P24" s="15">
        <v>10.9</v>
      </c>
    </row>
    <row r="25" spans="1:19" x14ac:dyDescent="0.25">
      <c r="A25" s="122" t="s">
        <v>64</v>
      </c>
      <c r="B25" s="5" t="s">
        <v>59</v>
      </c>
      <c r="C25" s="5" t="s">
        <v>91</v>
      </c>
      <c r="D25" s="5" t="s">
        <v>118</v>
      </c>
      <c r="E25" s="20">
        <v>5.24</v>
      </c>
      <c r="F25" s="15">
        <v>5.21</v>
      </c>
      <c r="G25" s="15">
        <v>5.46</v>
      </c>
      <c r="H25" s="20">
        <v>17.2</v>
      </c>
      <c r="I25" s="15">
        <v>17.3</v>
      </c>
      <c r="J25" s="15">
        <v>17.100000000000001</v>
      </c>
      <c r="K25" s="20">
        <v>0.17</v>
      </c>
      <c r="L25" s="15">
        <v>0.19</v>
      </c>
      <c r="M25" s="15">
        <v>0.35</v>
      </c>
      <c r="N25" s="22">
        <v>1.8</v>
      </c>
      <c r="O25" s="15">
        <v>2.6</v>
      </c>
      <c r="P25" s="15">
        <v>3.8</v>
      </c>
    </row>
    <row r="26" spans="1:19" x14ac:dyDescent="0.25">
      <c r="A26" s="122" t="s">
        <v>19</v>
      </c>
      <c r="B26" s="2" t="s">
        <v>7</v>
      </c>
      <c r="C26" s="2" t="s">
        <v>66</v>
      </c>
      <c r="D26" s="2" t="s">
        <v>93</v>
      </c>
      <c r="E26" s="2">
        <v>7.11</v>
      </c>
      <c r="F26" s="2">
        <v>7.08</v>
      </c>
      <c r="G26" s="2">
        <v>6.99</v>
      </c>
      <c r="H26" s="2">
        <v>19.7</v>
      </c>
      <c r="I26" s="2">
        <v>19.5</v>
      </c>
      <c r="J26" s="2">
        <v>19.5</v>
      </c>
      <c r="K26" s="2">
        <v>0.44</v>
      </c>
      <c r="L26" s="2">
        <v>0.1</v>
      </c>
      <c r="M26" s="2">
        <v>0.2</v>
      </c>
      <c r="N26" s="3">
        <v>4.8</v>
      </c>
      <c r="O26" s="3">
        <v>1</v>
      </c>
      <c r="P26" s="3">
        <v>2.6</v>
      </c>
    </row>
    <row r="27" spans="1:19" x14ac:dyDescent="0.25">
      <c r="A27" s="122" t="s">
        <v>20</v>
      </c>
      <c r="B27" s="2" t="s">
        <v>8</v>
      </c>
      <c r="C27" s="2" t="s">
        <v>67</v>
      </c>
      <c r="D27" s="2" t="s">
        <v>94</v>
      </c>
      <c r="E27" s="2">
        <v>7.48</v>
      </c>
      <c r="F27" s="2">
        <v>7.42</v>
      </c>
      <c r="G27" s="2">
        <v>7.48</v>
      </c>
      <c r="H27" s="2">
        <v>19</v>
      </c>
      <c r="I27" s="2">
        <v>18.8</v>
      </c>
      <c r="J27" s="2">
        <v>19</v>
      </c>
      <c r="K27" s="2">
        <v>0.08</v>
      </c>
      <c r="L27" s="2">
        <v>0.15</v>
      </c>
      <c r="M27" s="2">
        <v>0.15</v>
      </c>
      <c r="N27" s="3">
        <v>0.9</v>
      </c>
      <c r="O27" s="3">
        <v>1.7</v>
      </c>
      <c r="P27" s="3">
        <v>1.6</v>
      </c>
      <c r="Q27" s="13"/>
      <c r="R27" s="12"/>
      <c r="S27" s="11"/>
    </row>
    <row r="28" spans="1:19" x14ac:dyDescent="0.25">
      <c r="A28" s="122" t="s">
        <v>21</v>
      </c>
      <c r="B28" s="3" t="s">
        <v>9</v>
      </c>
      <c r="C28" s="2" t="s">
        <v>68</v>
      </c>
      <c r="D28" s="3" t="s">
        <v>95</v>
      </c>
      <c r="E28" s="3">
        <v>7.21</v>
      </c>
      <c r="F28" s="3">
        <v>7.25</v>
      </c>
      <c r="G28" s="3">
        <v>7.12</v>
      </c>
      <c r="H28" s="3">
        <v>18.7</v>
      </c>
      <c r="I28" s="3">
        <v>18.3</v>
      </c>
      <c r="J28" s="3">
        <v>18.600000000000001</v>
      </c>
      <c r="K28" s="3">
        <v>0.11</v>
      </c>
      <c r="L28" s="3">
        <v>0.09</v>
      </c>
      <c r="M28" s="3">
        <v>0.11</v>
      </c>
      <c r="N28" s="3">
        <v>1.1000000000000001</v>
      </c>
      <c r="O28" s="3">
        <v>0.9</v>
      </c>
      <c r="P28" s="3">
        <v>1.2</v>
      </c>
    </row>
    <row r="29" spans="1:19" x14ac:dyDescent="0.25">
      <c r="A29" s="122" t="s">
        <v>22</v>
      </c>
      <c r="B29" s="3" t="s">
        <v>10</v>
      </c>
      <c r="C29" s="2" t="s">
        <v>69</v>
      </c>
      <c r="D29" s="3" t="s">
        <v>96</v>
      </c>
      <c r="E29" s="3">
        <v>7.93</v>
      </c>
      <c r="F29" s="3">
        <v>7.98</v>
      </c>
      <c r="G29" s="3">
        <v>7.59</v>
      </c>
      <c r="H29" s="3">
        <v>19.600000000000001</v>
      </c>
      <c r="I29" s="3">
        <v>18.8</v>
      </c>
      <c r="J29" s="3">
        <v>20</v>
      </c>
      <c r="K29" s="3">
        <v>1.02</v>
      </c>
      <c r="L29" s="3">
        <v>7.0000000000000007E-2</v>
      </c>
      <c r="M29" s="3">
        <v>1.17</v>
      </c>
      <c r="N29" s="3">
        <v>11.3</v>
      </c>
      <c r="O29" s="3">
        <v>0.7</v>
      </c>
      <c r="P29" s="3">
        <v>13</v>
      </c>
    </row>
    <row r="30" spans="1:19" x14ac:dyDescent="0.25">
      <c r="A30" s="122" t="s">
        <v>23</v>
      </c>
      <c r="B30" s="3" t="s">
        <v>11</v>
      </c>
      <c r="C30" s="2" t="s">
        <v>70</v>
      </c>
      <c r="D30" s="3" t="s">
        <v>97</v>
      </c>
      <c r="E30" s="3">
        <v>7.29</v>
      </c>
      <c r="F30" s="3">
        <v>7.47</v>
      </c>
      <c r="G30" s="3">
        <v>7.48</v>
      </c>
      <c r="H30" s="3">
        <v>19.899999999999999</v>
      </c>
      <c r="I30" s="3">
        <v>18.600000000000001</v>
      </c>
      <c r="J30" s="3">
        <v>19.8</v>
      </c>
      <c r="K30" s="3">
        <v>1.07</v>
      </c>
      <c r="L30" s="3">
        <v>0.39</v>
      </c>
      <c r="M30" s="3">
        <v>1.51</v>
      </c>
      <c r="N30" s="3">
        <v>12.2</v>
      </c>
      <c r="O30" s="3">
        <v>4.2</v>
      </c>
      <c r="P30" s="3">
        <v>16.600000000000001</v>
      </c>
    </row>
    <row r="31" spans="1:19" x14ac:dyDescent="0.25">
      <c r="A31" s="122" t="s">
        <v>24</v>
      </c>
      <c r="B31" s="3" t="s">
        <v>12</v>
      </c>
      <c r="C31" s="2" t="s">
        <v>71</v>
      </c>
      <c r="D31" s="3" t="s">
        <v>98</v>
      </c>
      <c r="E31" s="3">
        <v>7.16</v>
      </c>
      <c r="F31" s="3">
        <v>7.1</v>
      </c>
      <c r="G31" s="3">
        <v>7.18</v>
      </c>
      <c r="H31" s="3">
        <v>17.100000000000001</v>
      </c>
      <c r="I31" s="3">
        <v>17.2</v>
      </c>
      <c r="J31" s="3">
        <v>17.8</v>
      </c>
      <c r="K31" s="3">
        <v>0.1</v>
      </c>
      <c r="L31" s="3">
        <v>0.09</v>
      </c>
      <c r="M31" s="3">
        <v>0.96</v>
      </c>
      <c r="N31" s="3">
        <v>1.1000000000000001</v>
      </c>
      <c r="O31" s="3">
        <v>0.9</v>
      </c>
      <c r="P31" s="3">
        <v>1.2</v>
      </c>
    </row>
    <row r="32" spans="1:19" x14ac:dyDescent="0.25">
      <c r="A32" s="122" t="s">
        <v>25</v>
      </c>
      <c r="B32" s="2" t="s">
        <v>13</v>
      </c>
      <c r="C32" s="2" t="s">
        <v>72</v>
      </c>
      <c r="D32" s="2" t="s">
        <v>99</v>
      </c>
      <c r="E32" s="3">
        <v>5.94</v>
      </c>
      <c r="F32" s="3">
        <v>6.29</v>
      </c>
      <c r="G32" s="3">
        <v>6.39</v>
      </c>
      <c r="H32" s="3">
        <v>18.5</v>
      </c>
      <c r="I32" s="3">
        <v>18.5</v>
      </c>
      <c r="J32" s="3">
        <v>18.2</v>
      </c>
      <c r="K32" s="3">
        <v>0.46</v>
      </c>
      <c r="L32" s="3">
        <v>0.26</v>
      </c>
      <c r="M32" s="3">
        <v>0.44</v>
      </c>
      <c r="N32" s="3">
        <v>5</v>
      </c>
      <c r="O32" s="3">
        <v>2.8</v>
      </c>
      <c r="P32" s="3">
        <v>4.8</v>
      </c>
    </row>
  </sheetData>
  <sortState ref="A3:P32">
    <sortCondition ref="A3:A32"/>
  </sortState>
  <mergeCells count="5">
    <mergeCell ref="B1:D1"/>
    <mergeCell ref="E1:G1"/>
    <mergeCell ref="H1:J1"/>
    <mergeCell ref="K1:M1"/>
    <mergeCell ref="N1:P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Description</vt:lpstr>
      <vt:lpstr>2017</vt:lpstr>
      <vt:lpstr>2018</vt:lpstr>
      <vt:lpstr>DO (mg_l)</vt:lpstr>
      <vt:lpstr>DO(%sat)</vt:lpstr>
      <vt:lpstr>Temp</vt:lpstr>
      <vt:lpstr>pH</vt:lpstr>
      <vt:lpstr>EC</vt:lpstr>
      <vt:lpstr> 2020</vt:lpstr>
      <vt:lpstr> 2021</vt:lpstr>
      <vt:lpstr>water levels (m)</vt:lpstr>
    </vt:vector>
  </TitlesOfParts>
  <Company>University of the Western Cape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2020-12-03T20:32:50Z</dcterms:created>
  <dcterms:modified xsi:type="dcterms:W3CDTF">2023-07-03T12:27:11Z</dcterms:modified>
</cp:coreProperties>
</file>